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C117F6B-0972-43E1-BCB4-BF5A119246DA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はじめに" sheetId="1" r:id="rId1"/>
    <sheet name="日々の売上" sheetId="2" r:id="rId2"/>
    <sheet name="仕入・経費" sheetId="3" r:id="rId3"/>
    <sheet name="月のまとめ" sheetId="4" r:id="rId4"/>
    <sheet name="設定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D23" i="4"/>
  <c r="F23" i="4" s="1"/>
  <c r="E22" i="4"/>
  <c r="D22" i="4"/>
  <c r="F22" i="4" s="1"/>
  <c r="A20" i="4"/>
  <c r="H19" i="4"/>
  <c r="J19" i="4" s="1"/>
  <c r="E19" i="4"/>
  <c r="D19" i="4"/>
  <c r="F19" i="4" s="1"/>
  <c r="H18" i="4"/>
  <c r="J18" i="4" s="1"/>
  <c r="E18" i="4"/>
  <c r="D18" i="4"/>
  <c r="F18" i="4" s="1"/>
  <c r="B18" i="4"/>
  <c r="H17" i="4"/>
  <c r="J17" i="4" s="1"/>
  <c r="E17" i="4"/>
  <c r="D17" i="4"/>
  <c r="F17" i="4" s="1"/>
  <c r="H16" i="4"/>
  <c r="J16" i="4" s="1"/>
  <c r="E16" i="4"/>
  <c r="D16" i="4"/>
  <c r="F16" i="4" s="1"/>
  <c r="H15" i="4"/>
  <c r="J15" i="4" s="1"/>
  <c r="E15" i="4"/>
  <c r="D15" i="4"/>
  <c r="F15" i="4" s="1"/>
  <c r="H14" i="4"/>
  <c r="J14" i="4" s="1"/>
  <c r="E14" i="4"/>
  <c r="D14" i="4"/>
  <c r="F14" i="4" s="1"/>
  <c r="E13" i="4"/>
  <c r="D13" i="4"/>
  <c r="F13" i="4" s="1"/>
  <c r="E12" i="4"/>
  <c r="D12" i="4"/>
  <c r="F12" i="4" s="1"/>
  <c r="E11" i="4"/>
  <c r="D11" i="4"/>
  <c r="F11" i="4" s="1"/>
  <c r="E10" i="4"/>
  <c r="D10" i="4"/>
  <c r="F10" i="4" s="1"/>
  <c r="E9" i="4"/>
  <c r="D9" i="4"/>
  <c r="F9" i="4" s="1"/>
  <c r="E8" i="4"/>
  <c r="D8" i="4"/>
  <c r="F8" i="4" s="1"/>
  <c r="E7" i="4"/>
  <c r="D7" i="4"/>
  <c r="F7" i="4" s="1"/>
  <c r="E6" i="4"/>
  <c r="D6" i="4"/>
  <c r="F6" i="4" s="1"/>
  <c r="E5" i="4"/>
  <c r="D5" i="4"/>
  <c r="F5" i="4" s="1"/>
  <c r="E4" i="4"/>
  <c r="D4" i="4"/>
  <c r="F4" i="4" s="1"/>
  <c r="B2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G36" i="2"/>
  <c r="H36" i="2" s="1"/>
  <c r="E36" i="2"/>
  <c r="D36" i="2"/>
  <c r="C36" i="2"/>
  <c r="F34" i="2"/>
  <c r="H34" i="2" s="1"/>
  <c r="A34" i="2"/>
  <c r="F33" i="2"/>
  <c r="H33" i="2" s="1"/>
  <c r="A33" i="2"/>
  <c r="F32" i="2"/>
  <c r="H32" i="2" s="1"/>
  <c r="A32" i="2"/>
  <c r="F31" i="2"/>
  <c r="H31" i="2" s="1"/>
  <c r="A31" i="2"/>
  <c r="F30" i="2"/>
  <c r="H30" i="2" s="1"/>
  <c r="A30" i="2"/>
  <c r="F29" i="2"/>
  <c r="H29" i="2" s="1"/>
  <c r="A29" i="2"/>
  <c r="F28" i="2"/>
  <c r="H28" i="2" s="1"/>
  <c r="A28" i="2"/>
  <c r="F27" i="2"/>
  <c r="H27" i="2" s="1"/>
  <c r="A27" i="2"/>
  <c r="F26" i="2"/>
  <c r="H26" i="2" s="1"/>
  <c r="A26" i="2"/>
  <c r="F25" i="2"/>
  <c r="H25" i="2" s="1"/>
  <c r="A25" i="2"/>
  <c r="F24" i="2"/>
  <c r="H24" i="2" s="1"/>
  <c r="A24" i="2"/>
  <c r="F23" i="2"/>
  <c r="H23" i="2" s="1"/>
  <c r="A23" i="2"/>
  <c r="F22" i="2"/>
  <c r="H22" i="2" s="1"/>
  <c r="A22" i="2"/>
  <c r="F21" i="2"/>
  <c r="H21" i="2" s="1"/>
  <c r="A21" i="2"/>
  <c r="F20" i="2"/>
  <c r="H20" i="2" s="1"/>
  <c r="A20" i="2"/>
  <c r="F19" i="2"/>
  <c r="H19" i="2" s="1"/>
  <c r="A19" i="2"/>
  <c r="F18" i="2"/>
  <c r="H18" i="2" s="1"/>
  <c r="A18" i="2"/>
  <c r="F17" i="2"/>
  <c r="H17" i="2" s="1"/>
  <c r="A17" i="2"/>
  <c r="F16" i="2"/>
  <c r="H16" i="2" s="1"/>
  <c r="A16" i="2"/>
  <c r="F15" i="2"/>
  <c r="H15" i="2" s="1"/>
  <c r="A15" i="2"/>
  <c r="F14" i="2"/>
  <c r="H14" i="2" s="1"/>
  <c r="A14" i="2"/>
  <c r="F13" i="2"/>
  <c r="H13" i="2" s="1"/>
  <c r="A13" i="2"/>
  <c r="F12" i="2"/>
  <c r="H12" i="2" s="1"/>
  <c r="A12" i="2"/>
  <c r="F11" i="2"/>
  <c r="H11" i="2" s="1"/>
  <c r="A11" i="2"/>
  <c r="F10" i="2"/>
  <c r="H10" i="2" s="1"/>
  <c r="A10" i="2"/>
  <c r="F9" i="2"/>
  <c r="H9" i="2" s="1"/>
  <c r="A9" i="2"/>
  <c r="F8" i="2"/>
  <c r="H8" i="2" s="1"/>
  <c r="A8" i="2"/>
  <c r="F7" i="2"/>
  <c r="H7" i="2" s="1"/>
  <c r="A7" i="2"/>
  <c r="F6" i="2"/>
  <c r="H6" i="2" s="1"/>
  <c r="A6" i="2"/>
  <c r="F5" i="2"/>
  <c r="H5" i="2" s="1"/>
  <c r="A5" i="2"/>
  <c r="F4" i="2"/>
  <c r="A4" i="2"/>
  <c r="B8" i="4" l="1"/>
  <c r="B11" i="4"/>
  <c r="B20" i="2"/>
  <c r="J20" i="2"/>
  <c r="B12" i="2"/>
  <c r="J12" i="2"/>
  <c r="J34" i="2"/>
  <c r="B34" i="2"/>
  <c r="J33" i="2"/>
  <c r="B33" i="2"/>
  <c r="B32" i="2"/>
  <c r="J32" i="2"/>
  <c r="J31" i="2"/>
  <c r="B31" i="2"/>
  <c r="J30" i="2"/>
  <c r="B30" i="2"/>
  <c r="J29" i="2"/>
  <c r="B29" i="2"/>
  <c r="J28" i="2"/>
  <c r="B28" i="2"/>
  <c r="B27" i="2"/>
  <c r="J27" i="2"/>
  <c r="J26" i="2"/>
  <c r="B26" i="2"/>
  <c r="B25" i="2"/>
  <c r="J25" i="2"/>
  <c r="J24" i="2"/>
  <c r="B24" i="2"/>
  <c r="B23" i="2"/>
  <c r="J23" i="2"/>
  <c r="J22" i="2"/>
  <c r="B22" i="2"/>
  <c r="B21" i="2"/>
  <c r="J21" i="2"/>
  <c r="J19" i="2"/>
  <c r="B19" i="2"/>
  <c r="B18" i="2"/>
  <c r="J18" i="2"/>
  <c r="J17" i="2"/>
  <c r="B17" i="2"/>
  <c r="J16" i="2"/>
  <c r="B16" i="2"/>
  <c r="B15" i="2"/>
  <c r="J15" i="2"/>
  <c r="J14" i="2"/>
  <c r="B14" i="2"/>
  <c r="J13" i="2"/>
  <c r="B13" i="2"/>
  <c r="B11" i="2"/>
  <c r="J11" i="2"/>
  <c r="J10" i="2"/>
  <c r="B10" i="2"/>
  <c r="J9" i="2"/>
  <c r="B9" i="2"/>
  <c r="J8" i="2"/>
  <c r="B8" i="2"/>
  <c r="J7" i="2"/>
  <c r="B7" i="2"/>
  <c r="B6" i="2"/>
  <c r="J6" i="2"/>
  <c r="B5" i="2"/>
  <c r="J5" i="2"/>
  <c r="F36" i="2"/>
  <c r="H4" i="2"/>
  <c r="J4" i="2"/>
  <c r="B4" i="2"/>
  <c r="B14" i="4" l="1"/>
  <c r="B15" i="4" s="1"/>
  <c r="B16" i="4"/>
  <c r="B17" i="4" s="1"/>
  <c r="B6" i="4"/>
  <c r="B7" i="4"/>
  <c r="B5" i="4"/>
  <c r="B4" i="4"/>
  <c r="J10" i="4"/>
  <c r="K10" i="4" s="1"/>
  <c r="I6" i="4"/>
  <c r="I9" i="4"/>
  <c r="I10" i="4"/>
  <c r="J4" i="4"/>
  <c r="K4" i="4" s="1"/>
  <c r="I8" i="4"/>
  <c r="J5" i="4"/>
  <c r="K5" i="4" s="1"/>
  <c r="I7" i="4"/>
  <c r="I4" i="4"/>
  <c r="I5" i="4"/>
  <c r="J6" i="4"/>
  <c r="K6" i="4" s="1"/>
  <c r="J7" i="4"/>
  <c r="K7" i="4" s="1"/>
  <c r="J9" i="4"/>
  <c r="K9" i="4" s="1"/>
  <c r="J8" i="4"/>
  <c r="K8" i="4" s="1"/>
  <c r="B10" i="4" l="1"/>
  <c r="B9" i="4"/>
  <c r="B12" i="4" s="1"/>
</calcChain>
</file>

<file path=xl/sharedStrings.xml><?xml version="1.0" encoding="utf-8"?>
<sst xmlns="http://schemas.openxmlformats.org/spreadsheetml/2006/main" count="121" uniqueCount="93">
  <si>
    <t>小さなお店の売上・仕入帳（1か月版）　使い方</t>
  </si>
  <si>
    <t>この1か月版は無料で配布しています。書くのは「日々の売上」と「仕入・経費」の2枚だけ。あとは自動で集計されます。</t>
  </si>
  <si>
    <t>1. 最初に「設定」シートを見る</t>
  </si>
  <si>
    <t>・年と月を、使う月に合わせます（日々の売上シートの日付が自動で並びます）。店の名前は書かなくてもかまいません。</t>
  </si>
  <si>
    <t>・費目（商品仕入・家賃・水道光熱費など）と区分（仕入／経費）、支払い方法を、自分の店に合わせて書き換えます。費目は20個まで。</t>
  </si>
  <si>
    <t>2. 「日々の売上」に、1日1行</t>
  </si>
  <si>
    <t>・現金・カード・電子マネー・その他の売上と、客数を入れます。売上合計と客単価は自動です。休みの日は空けておきます。</t>
  </si>
  <si>
    <t>・レジ締めのあとに1行書く、くらいの使い方を想定しています。スマホの Excel / スプレッドシートでも入力できます。</t>
  </si>
  <si>
    <t>3. 「仕入・経費」に、買ったもの・払ったもの</t>
  </si>
  <si>
    <t>・日付、費目（リストから選ぶ）、相手先・内容、金額、支払い方法を1行ずつ。「掛け(あとで払う)」を選んだ分は、月のまとめに「まだ払っていない分」として出ます。</t>
  </si>
  <si>
    <t>・灰色の「区分」「年月」の列は自動で入るので、さわらないでください。</t>
  </si>
  <si>
    <t>4. 「月のまとめ」は見るだけ</t>
  </si>
  <si>
    <t>・売上（現金・カード・その他の内訳）、仕入、粗利、経費、手残り、営業日数、1日あたりの売上、客数、平均客単価、費目別、曜日別、支払い方法別が自動で出ます。</t>
  </si>
  <si>
    <t>・「手残り」は、日々の記録を引き算しただけの数字です。税金・借入の返済・減価償却などは入っていません。</t>
  </si>
  <si>
    <t>12か月版について</t>
  </si>
  <si>
    <t>・日付を自由に書けて、月を切り替えて見られ、12か月の推移が「年間まとめ」に出る版を GOGOWAVE（BOOTH）で用意しています。1か月版で使い勝手を確かめてからどうぞ。</t>
  </si>
  <si>
    <t>色の意味</t>
  </si>
  <si>
    <t>・黄色のセル＝書くところ　／　白や灰色のセル＝自動で計算されるところ（まちがって消さないよう保護してあります。パスワードはなし）</t>
  </si>
  <si>
    <t>・数式を自分で変えたいときは、Excelなら「校閲」→「シート保護の解除」で外せます。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</si>
  <si>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</si>
  <si>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</si>
  <si>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ご利用について</t>
  </si>
  <si>
    <t>・個人・お店での利用は自由です。ファイルそのものの再配布・販売はご遠慮ください。</t>
  </si>
  <si>
    <t>・日々の把握のための道具です。帳簿・確定申告の要件を満たすことを保証するものではありません。申告は会計ソフトや税理士・税務署の案内でご確認ください。</t>
  </si>
  <si>
    <t>この帳簿は、AI（Claude）を使って作成し、作者が Excel で数式の動作を確認して仕上げています。　GOGOWAVE / ハカリ</t>
  </si>
  <si>
    <t>日々の売上</t>
  </si>
  <si>
    <t>1日1行。現金・カード・その他の売上と客数を入れるだけ。灰色の列は自動で入ります</t>
  </si>
  <si>
    <t>日付</t>
  </si>
  <si>
    <t>曜日</t>
  </si>
  <si>
    <t>現金</t>
  </si>
  <si>
    <t>カード・電子マネー</t>
  </si>
  <si>
    <t>その他</t>
  </si>
  <si>
    <t>売上合計(自動)</t>
  </si>
  <si>
    <t>客数</t>
  </si>
  <si>
    <t>客単価(自動)</t>
  </si>
  <si>
    <t>メモ</t>
  </si>
  <si>
    <t>年月(自動)</t>
  </si>
  <si>
    <t>合計</t>
  </si>
  <si>
    <t>仕入・経費</t>
  </si>
  <si>
    <t>買ったもの・払ったものを1行ずつ。費目と支払い方法はリストから選びます</t>
  </si>
  <si>
    <t>費目</t>
  </si>
  <si>
    <t>相手先・内容</t>
  </si>
  <si>
    <t>金額</t>
  </si>
  <si>
    <t>支払い方法</t>
  </si>
  <si>
    <t>区分(自動)</t>
  </si>
  <si>
    <t>月のまとめ</t>
  </si>
  <si>
    <t>日々の売上と仕入・経費から自動で集計されます</t>
  </si>
  <si>
    <t>対象</t>
  </si>
  <si>
    <t>区分</t>
  </si>
  <si>
    <t>売上</t>
  </si>
  <si>
    <t>日数</t>
  </si>
  <si>
    <t>1日平均</t>
  </si>
  <si>
    <t>日</t>
  </si>
  <si>
    <t>　うち現金</t>
  </si>
  <si>
    <t>月</t>
  </si>
  <si>
    <t>　うちカード・電子マネー</t>
  </si>
  <si>
    <t>火</t>
  </si>
  <si>
    <t>　うちその他</t>
  </si>
  <si>
    <t>水</t>
  </si>
  <si>
    <t>仕入</t>
  </si>
  <si>
    <t>木</t>
  </si>
  <si>
    <t>粗利（売上 − 仕入）</t>
  </si>
  <si>
    <t>金</t>
  </si>
  <si>
    <t>粗利率</t>
  </si>
  <si>
    <t>土</t>
  </si>
  <si>
    <t>経費</t>
  </si>
  <si>
    <t>手残り（粗利 − 経費）</t>
  </si>
  <si>
    <t>仕入・経費の合計</t>
  </si>
  <si>
    <t>営業日数</t>
  </si>
  <si>
    <t>1日あたりの売上</t>
  </si>
  <si>
    <t>平均客単価</t>
  </si>
  <si>
    <t>掛け（まだ払っていない分）</t>
  </si>
  <si>
    <t>設定</t>
  </si>
  <si>
    <t>黄色のセルは自由に書き換えられます</t>
  </si>
  <si>
    <t>年</t>
  </si>
  <si>
    <t>店の名前</t>
  </si>
  <si>
    <t>商品仕入</t>
  </si>
  <si>
    <t>材料仕入</t>
  </si>
  <si>
    <t>カード</t>
  </si>
  <si>
    <t>家賃</t>
  </si>
  <si>
    <t>掛け(あとで払う)</t>
  </si>
  <si>
    <t>水道光熱費</t>
  </si>
  <si>
    <t>口座振替</t>
  </si>
  <si>
    <t>通信費</t>
  </si>
  <si>
    <t>電子マネー</t>
  </si>
  <si>
    <t>消耗品</t>
  </si>
  <si>
    <t>包装・資材</t>
  </si>
  <si>
    <t>広告・販促</t>
  </si>
  <si>
    <t>支払手数料</t>
  </si>
  <si>
    <t>人件費</t>
  </si>
  <si>
    <t>交通費</t>
  </si>
  <si>
    <t>修繕</t>
  </si>
  <si>
    <t>※区分は「仕入」か「経費」。費目は20個まで。名前を変えると、仕入・経費シートの選択肢と月のまとめに自動で反映されます。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</si>
</sst>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"/>
    <numFmt numFmtId="177" formatCode="#,##0;[Red]\-#,##0;"/>
    <numFmt numFmtId="178" formatCode="0;;"/>
    <numFmt numFmtId="179" formatCode="0&quot;日&quot;"/>
    <numFmt numFmtId="180" formatCode="0&quot;人&quot;"/>
  </numFmts>
  <fonts count="11">
    <font>
      <sz val="11"/>
      <color theme="1"/>
      <name val="ＭＳ Ｐゴシック"/>
      <family val="2"/>
      <scheme val="minor"/>
    </font>
    <font>
      <b/>
      <sz val="16"/>
      <color rgb="FF3F5B52"/>
      <name val="Yu Gothic"/>
      <family val="3"/>
      <charset val="128"/>
    </font>
    <font>
      <sz val="10"/>
      <color rgb="FF3F464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5"/>
      <color rgb="FF3F5B52"/>
      <name val="Yu Gothic"/>
      <family val="3"/>
      <charset val="128"/>
    </font>
    <font>
      <sz val="10"/>
      <color rgb="FF7F8A88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3F4646"/>
      <name val="Yu Gothic"/>
      <family val="3"/>
      <charset val="128"/>
    </font>
    <font>
      <b/>
      <sz val="12"/>
      <color rgb="FF3F4646"/>
      <name val="Yu Gothic"/>
      <family val="3"/>
      <charset val="128"/>
    </font>
    <font>
      <sz val="10"/>
      <color rgb="FFC0504D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F5B52"/>
      </patternFill>
    </fill>
    <fill>
      <patternFill patternType="solid">
        <fgColor rgb="FFB3BFBA"/>
      </patternFill>
    </fill>
    <fill>
      <patternFill patternType="solid">
        <fgColor rgb="FFF1F5F2"/>
      </patternFill>
    </fill>
    <fill>
      <patternFill patternType="solid">
        <fgColor rgb="FFFFF9E8"/>
      </patternFill>
    </fill>
  </fills>
  <borders count="2">
    <border>
      <left/>
      <right/>
      <top/>
      <bottom/>
      <diagonal/>
    </border>
    <border>
      <left style="thin">
        <color rgb="FFD9E0DC"/>
      </left>
      <right style="thin">
        <color rgb="FFD9E0DC"/>
      </right>
      <top style="thin">
        <color rgb="FFD9E0DC"/>
      </top>
      <bottom style="thin">
        <color rgb="FFD9E0D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38" fontId="2" fillId="5" borderId="1" xfId="0" applyNumberFormat="1" applyFont="1" applyFill="1" applyBorder="1" applyAlignment="1" applyProtection="1">
      <alignment horizontal="right" vertical="center"/>
      <protection locked="0"/>
    </xf>
    <xf numFmtId="38" fontId="7" fillId="4" borderId="1" xfId="0" applyNumberFormat="1" applyFont="1" applyFill="1" applyBorder="1" applyAlignment="1">
      <alignment horizontal="right" vertical="center"/>
    </xf>
    <xf numFmtId="1" fontId="2" fillId="5" borderId="1" xfId="0" applyNumberFormat="1" applyFont="1" applyFill="1" applyBorder="1" applyAlignment="1" applyProtection="1">
      <alignment horizontal="right" vertical="center"/>
      <protection locked="0"/>
    </xf>
    <xf numFmtId="38" fontId="5" fillId="4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 applyProtection="1">
      <alignment horizontal="left" vertical="center"/>
      <protection locked="0"/>
    </xf>
    <xf numFmtId="1" fontId="5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7" fillId="4" borderId="1" xfId="0" applyNumberFormat="1" applyFont="1" applyFill="1" applyBorder="1" applyAlignment="1">
      <alignment horizontal="right" vertical="center"/>
    </xf>
    <xf numFmtId="176" fontId="2" fillId="5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38" fontId="7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38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80" fontId="2" fillId="0" borderId="1" xfId="0" applyNumberFormat="1" applyFont="1" applyBorder="1" applyAlignment="1">
      <alignment horizontal="right" vertical="center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1">
    <dxf>
      <font>
        <color rgb="FFC0504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5B52"/>
  </sheetPr>
  <dimension ref="B1:B25"/>
  <sheetViews>
    <sheetView showGridLines="0" tabSelected="1" workbookViewId="0"/>
  </sheetViews>
  <sheetFormatPr defaultRowHeight="13.2"/>
  <cols>
    <col min="1" max="1" width="4" customWidth="1"/>
    <col min="2" max="2" width="100" customWidth="1"/>
  </cols>
  <sheetData>
    <row r="1" spans="2:2" ht="31.95" customHeight="1">
      <c r="B1" s="1" t="s">
        <v>0</v>
      </c>
    </row>
    <row r="2" spans="2:2" ht="19.95" customHeight="1">
      <c r="B2" s="2" t="s">
        <v>1</v>
      </c>
    </row>
    <row r="3" spans="2:2" ht="22.05" customHeight="1">
      <c r="B3" s="3" t="s">
        <v>2</v>
      </c>
    </row>
    <row r="4" spans="2:2" ht="19.95" customHeight="1">
      <c r="B4" s="2" t="s">
        <v>3</v>
      </c>
    </row>
    <row r="5" spans="2:2" ht="19.95" customHeight="1">
      <c r="B5" s="2" t="s">
        <v>4</v>
      </c>
    </row>
    <row r="6" spans="2:2" ht="22.05" customHeight="1">
      <c r="B6" s="3" t="s">
        <v>5</v>
      </c>
    </row>
    <row r="7" spans="2:2" ht="19.95" customHeight="1">
      <c r="B7" s="2" t="s">
        <v>6</v>
      </c>
    </row>
    <row r="8" spans="2:2" ht="19.95" customHeight="1">
      <c r="B8" s="2" t="s">
        <v>7</v>
      </c>
    </row>
    <row r="9" spans="2:2" ht="22.05" customHeight="1">
      <c r="B9" s="3" t="s">
        <v>8</v>
      </c>
    </row>
    <row r="10" spans="2:2" ht="19.95" customHeight="1">
      <c r="B10" s="2" t="s">
        <v>9</v>
      </c>
    </row>
    <row r="11" spans="2:2" ht="19.95" customHeight="1">
      <c r="B11" s="2" t="s">
        <v>10</v>
      </c>
    </row>
    <row r="12" spans="2:2" ht="22.05" customHeight="1">
      <c r="B12" s="3" t="s">
        <v>11</v>
      </c>
    </row>
    <row r="13" spans="2:2" ht="19.95" customHeight="1">
      <c r="B13" s="2" t="s">
        <v>12</v>
      </c>
    </row>
    <row r="14" spans="2:2" ht="19.95" customHeight="1">
      <c r="B14" s="2" t="s">
        <v>13</v>
      </c>
    </row>
    <row r="15" spans="2:2" ht="22.05" customHeight="1">
      <c r="B15" s="3" t="s">
        <v>14</v>
      </c>
    </row>
    <row r="16" spans="2:2" ht="19.95" customHeight="1">
      <c r="B16" s="2" t="s">
        <v>15</v>
      </c>
    </row>
    <row r="17" spans="2:2" ht="22.05" customHeight="1">
      <c r="B17" s="3" t="s">
        <v>16</v>
      </c>
    </row>
    <row r="18" spans="2:2" ht="19.95" customHeight="1">
      <c r="B18" s="2" t="s">
        <v>17</v>
      </c>
    </row>
    <row r="19" spans="2:2" ht="19.95" customHeight="1">
      <c r="B19" s="2" t="s">
        <v>18</v>
      </c>
    </row>
    <row r="20" spans="2:2" ht="22.05" customHeight="1">
      <c r="B20" s="3" t="s">
        <v>19</v>
      </c>
    </row>
    <row r="21" spans="2:2" ht="19.95" customHeight="1">
      <c r="B21" s="2" t="s">
        <v>20</v>
      </c>
    </row>
    <row r="22" spans="2:2" ht="22.05" customHeight="1">
      <c r="B22" s="3" t="s">
        <v>21</v>
      </c>
    </row>
    <row r="23" spans="2:2" ht="19.95" customHeight="1">
      <c r="B23" s="2" t="s">
        <v>22</v>
      </c>
    </row>
    <row r="24" spans="2:2" ht="19.95" customHeight="1">
      <c r="B24" s="2" t="s">
        <v>23</v>
      </c>
    </row>
    <row r="25" spans="2:2" ht="19.95" customHeight="1">
      <c r="B25" s="2" t="s">
        <v>24</v>
      </c>
    </row>
  </sheetData>
  <sheetProtection sheet="1" formatColumns="0" formatRows="0" sort="0" autoFilter="0"/>
  <phoneticPr fontId="10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</sheetPr>
  <dimension ref="A1:J36"/>
  <sheetViews>
    <sheetView showGridLines="0" workbookViewId="0">
      <pane ySplit="3" topLeftCell="A4" activePane="bottomLeft" state="frozen"/>
      <selection pane="bottomLeft"/>
    </sheetView>
  </sheetViews>
  <sheetFormatPr defaultRowHeight="13.2"/>
  <cols>
    <col min="1" max="1" width="11" customWidth="1"/>
    <col min="2" max="2" width="6" customWidth="1"/>
    <col min="3" max="3" width="12" customWidth="1"/>
    <col min="4" max="4" width="14" customWidth="1"/>
    <col min="5" max="5" width="12" customWidth="1"/>
    <col min="6" max="6" width="13" customWidth="1"/>
    <col min="7" max="7" width="8" customWidth="1"/>
    <col min="8" max="8" width="10" customWidth="1"/>
    <col min="9" max="9" width="28" customWidth="1"/>
    <col min="10" max="10" width="10" customWidth="1"/>
  </cols>
  <sheetData>
    <row r="1" spans="1:10" ht="28.05" customHeight="1">
      <c r="A1" s="4" t="s">
        <v>25</v>
      </c>
      <c r="C1" s="5" t="s">
        <v>26</v>
      </c>
    </row>
    <row r="3" spans="1:10" ht="16.2">
      <c r="A3" s="6" t="s">
        <v>27</v>
      </c>
      <c r="B3" s="7" t="s">
        <v>28</v>
      </c>
      <c r="C3" s="6" t="s">
        <v>29</v>
      </c>
      <c r="D3" s="6" t="s">
        <v>30</v>
      </c>
      <c r="E3" s="6" t="s">
        <v>31</v>
      </c>
      <c r="F3" s="7" t="s">
        <v>32</v>
      </c>
      <c r="G3" s="6" t="s">
        <v>33</v>
      </c>
      <c r="H3" s="7" t="s">
        <v>34</v>
      </c>
      <c r="I3" s="6" t="s">
        <v>35</v>
      </c>
      <c r="J3" s="7" t="s">
        <v>36</v>
      </c>
    </row>
    <row r="4" spans="1:10" ht="16.2">
      <c r="A4" s="8">
        <f>IF(1&gt;DAY(EOMONTH(DATE(設定!$B$2,設定!$B$3,1),0)),"",DATE(設定!$B$2,設定!$B$3,1))</f>
        <v>46296</v>
      </c>
      <c r="B4" s="9" t="str">
        <f t="shared" ref="B4:B34" si="0">IF(A4="","",CHOOSE(WEEKDAY(A4),"日","月","火","水","木","金","土"))</f>
        <v>木</v>
      </c>
      <c r="C4" s="10"/>
      <c r="D4" s="10"/>
      <c r="E4" s="10"/>
      <c r="F4" s="11" t="str">
        <f t="shared" ref="F4:F34" si="1">IF(COUNT(C4:E4)=0,"",SUM(C4:E4))</f>
        <v/>
      </c>
      <c r="G4" s="12"/>
      <c r="H4" s="13" t="str">
        <f t="shared" ref="H4:H34" si="2">IF(OR(F4="",G4="",G4=0),"",F4/G4)</f>
        <v/>
      </c>
      <c r="I4" s="14"/>
      <c r="J4" s="15">
        <f t="shared" ref="J4:J34" si="3">IF(A4="","",YEAR(A4)*100+MONTH(A4))</f>
        <v>202610</v>
      </c>
    </row>
    <row r="5" spans="1:10" ht="16.2">
      <c r="A5" s="8">
        <f>IF(2&gt;DAY(EOMONTH(DATE(設定!$B$2,設定!$B$3,1),0)),"",DATE(設定!$B$2,設定!$B$3,2))</f>
        <v>46297</v>
      </c>
      <c r="B5" s="9" t="str">
        <f t="shared" si="0"/>
        <v>金</v>
      </c>
      <c r="C5" s="10"/>
      <c r="D5" s="10"/>
      <c r="E5" s="10"/>
      <c r="F5" s="11" t="str">
        <f t="shared" si="1"/>
        <v/>
      </c>
      <c r="G5" s="12"/>
      <c r="H5" s="13" t="str">
        <f t="shared" si="2"/>
        <v/>
      </c>
      <c r="I5" s="14"/>
      <c r="J5" s="15">
        <f t="shared" si="3"/>
        <v>202610</v>
      </c>
    </row>
    <row r="6" spans="1:10" ht="16.2">
      <c r="A6" s="8">
        <f>IF(3&gt;DAY(EOMONTH(DATE(設定!$B$2,設定!$B$3,1),0)),"",DATE(設定!$B$2,設定!$B$3,3))</f>
        <v>46298</v>
      </c>
      <c r="B6" s="9" t="str">
        <f t="shared" si="0"/>
        <v>土</v>
      </c>
      <c r="C6" s="10"/>
      <c r="D6" s="10"/>
      <c r="E6" s="10"/>
      <c r="F6" s="11" t="str">
        <f t="shared" si="1"/>
        <v/>
      </c>
      <c r="G6" s="12"/>
      <c r="H6" s="13" t="str">
        <f t="shared" si="2"/>
        <v/>
      </c>
      <c r="I6" s="14"/>
      <c r="J6" s="15">
        <f t="shared" si="3"/>
        <v>202610</v>
      </c>
    </row>
    <row r="7" spans="1:10" ht="16.2">
      <c r="A7" s="8">
        <f>IF(4&gt;DAY(EOMONTH(DATE(設定!$B$2,設定!$B$3,1),0)),"",DATE(設定!$B$2,設定!$B$3,4))</f>
        <v>46299</v>
      </c>
      <c r="B7" s="9" t="str">
        <f t="shared" si="0"/>
        <v>日</v>
      </c>
      <c r="C7" s="10"/>
      <c r="D7" s="10"/>
      <c r="E7" s="10"/>
      <c r="F7" s="11" t="str">
        <f t="shared" si="1"/>
        <v/>
      </c>
      <c r="G7" s="12"/>
      <c r="H7" s="13" t="str">
        <f t="shared" si="2"/>
        <v/>
      </c>
      <c r="I7" s="14"/>
      <c r="J7" s="15">
        <f t="shared" si="3"/>
        <v>202610</v>
      </c>
    </row>
    <row r="8" spans="1:10" ht="16.2">
      <c r="A8" s="8">
        <f>IF(5&gt;DAY(EOMONTH(DATE(設定!$B$2,設定!$B$3,1),0)),"",DATE(設定!$B$2,設定!$B$3,5))</f>
        <v>46300</v>
      </c>
      <c r="B8" s="9" t="str">
        <f t="shared" si="0"/>
        <v>月</v>
      </c>
      <c r="C8" s="10"/>
      <c r="D8" s="10"/>
      <c r="E8" s="10"/>
      <c r="F8" s="11" t="str">
        <f t="shared" si="1"/>
        <v/>
      </c>
      <c r="G8" s="12"/>
      <c r="H8" s="13" t="str">
        <f t="shared" si="2"/>
        <v/>
      </c>
      <c r="I8" s="14"/>
      <c r="J8" s="15">
        <f t="shared" si="3"/>
        <v>202610</v>
      </c>
    </row>
    <row r="9" spans="1:10" ht="16.2">
      <c r="A9" s="8">
        <f>IF(6&gt;DAY(EOMONTH(DATE(設定!$B$2,設定!$B$3,1),0)),"",DATE(設定!$B$2,設定!$B$3,6))</f>
        <v>46301</v>
      </c>
      <c r="B9" s="9" t="str">
        <f t="shared" si="0"/>
        <v>火</v>
      </c>
      <c r="C9" s="10"/>
      <c r="D9" s="10"/>
      <c r="E9" s="10"/>
      <c r="F9" s="11" t="str">
        <f t="shared" si="1"/>
        <v/>
      </c>
      <c r="G9" s="12"/>
      <c r="H9" s="13" t="str">
        <f t="shared" si="2"/>
        <v/>
      </c>
      <c r="I9" s="14"/>
      <c r="J9" s="15">
        <f t="shared" si="3"/>
        <v>202610</v>
      </c>
    </row>
    <row r="10" spans="1:10" ht="16.2">
      <c r="A10" s="8">
        <f>IF(7&gt;DAY(EOMONTH(DATE(設定!$B$2,設定!$B$3,1),0)),"",DATE(設定!$B$2,設定!$B$3,7))</f>
        <v>46302</v>
      </c>
      <c r="B10" s="9" t="str">
        <f t="shared" si="0"/>
        <v>水</v>
      </c>
      <c r="C10" s="10"/>
      <c r="D10" s="10"/>
      <c r="E10" s="10"/>
      <c r="F10" s="11" t="str">
        <f t="shared" si="1"/>
        <v/>
      </c>
      <c r="G10" s="12"/>
      <c r="H10" s="13" t="str">
        <f t="shared" si="2"/>
        <v/>
      </c>
      <c r="I10" s="14"/>
      <c r="J10" s="15">
        <f t="shared" si="3"/>
        <v>202610</v>
      </c>
    </row>
    <row r="11" spans="1:10" ht="16.2">
      <c r="A11" s="8">
        <f>IF(8&gt;DAY(EOMONTH(DATE(設定!$B$2,設定!$B$3,1),0)),"",DATE(設定!$B$2,設定!$B$3,8))</f>
        <v>46303</v>
      </c>
      <c r="B11" s="9" t="str">
        <f t="shared" si="0"/>
        <v>木</v>
      </c>
      <c r="C11" s="10"/>
      <c r="D11" s="10"/>
      <c r="E11" s="10"/>
      <c r="F11" s="11" t="str">
        <f t="shared" si="1"/>
        <v/>
      </c>
      <c r="G11" s="12"/>
      <c r="H11" s="13" t="str">
        <f t="shared" si="2"/>
        <v/>
      </c>
      <c r="I11" s="14"/>
      <c r="J11" s="15">
        <f t="shared" si="3"/>
        <v>202610</v>
      </c>
    </row>
    <row r="12" spans="1:10" ht="16.2">
      <c r="A12" s="8">
        <f>IF(9&gt;DAY(EOMONTH(DATE(設定!$B$2,設定!$B$3,1),0)),"",DATE(設定!$B$2,設定!$B$3,9))</f>
        <v>46304</v>
      </c>
      <c r="B12" s="9" t="str">
        <f t="shared" si="0"/>
        <v>金</v>
      </c>
      <c r="C12" s="10"/>
      <c r="D12" s="10"/>
      <c r="E12" s="10"/>
      <c r="F12" s="11" t="str">
        <f t="shared" si="1"/>
        <v/>
      </c>
      <c r="G12" s="12"/>
      <c r="H12" s="13" t="str">
        <f t="shared" si="2"/>
        <v/>
      </c>
      <c r="I12" s="14"/>
      <c r="J12" s="15">
        <f t="shared" si="3"/>
        <v>202610</v>
      </c>
    </row>
    <row r="13" spans="1:10" ht="16.2">
      <c r="A13" s="8">
        <f>IF(10&gt;DAY(EOMONTH(DATE(設定!$B$2,設定!$B$3,1),0)),"",DATE(設定!$B$2,設定!$B$3,10))</f>
        <v>46305</v>
      </c>
      <c r="B13" s="9" t="str">
        <f t="shared" si="0"/>
        <v>土</v>
      </c>
      <c r="C13" s="10"/>
      <c r="D13" s="10"/>
      <c r="E13" s="10"/>
      <c r="F13" s="11" t="str">
        <f t="shared" si="1"/>
        <v/>
      </c>
      <c r="G13" s="12"/>
      <c r="H13" s="13" t="str">
        <f t="shared" si="2"/>
        <v/>
      </c>
      <c r="I13" s="14"/>
      <c r="J13" s="15">
        <f t="shared" si="3"/>
        <v>202610</v>
      </c>
    </row>
    <row r="14" spans="1:10" ht="16.2">
      <c r="A14" s="8">
        <f>IF(11&gt;DAY(EOMONTH(DATE(設定!$B$2,設定!$B$3,1),0)),"",DATE(設定!$B$2,設定!$B$3,11))</f>
        <v>46306</v>
      </c>
      <c r="B14" s="9" t="str">
        <f t="shared" si="0"/>
        <v>日</v>
      </c>
      <c r="C14" s="10"/>
      <c r="D14" s="10"/>
      <c r="E14" s="10"/>
      <c r="F14" s="11" t="str">
        <f t="shared" si="1"/>
        <v/>
      </c>
      <c r="G14" s="12"/>
      <c r="H14" s="13" t="str">
        <f t="shared" si="2"/>
        <v/>
      </c>
      <c r="I14" s="14"/>
      <c r="J14" s="15">
        <f t="shared" si="3"/>
        <v>202610</v>
      </c>
    </row>
    <row r="15" spans="1:10" ht="16.2">
      <c r="A15" s="8">
        <f>IF(12&gt;DAY(EOMONTH(DATE(設定!$B$2,設定!$B$3,1),0)),"",DATE(設定!$B$2,設定!$B$3,12))</f>
        <v>46307</v>
      </c>
      <c r="B15" s="9" t="str">
        <f t="shared" si="0"/>
        <v>月</v>
      </c>
      <c r="C15" s="10"/>
      <c r="D15" s="10"/>
      <c r="E15" s="10"/>
      <c r="F15" s="11" t="str">
        <f t="shared" si="1"/>
        <v/>
      </c>
      <c r="G15" s="12"/>
      <c r="H15" s="13" t="str">
        <f t="shared" si="2"/>
        <v/>
      </c>
      <c r="I15" s="14"/>
      <c r="J15" s="15">
        <f t="shared" si="3"/>
        <v>202610</v>
      </c>
    </row>
    <row r="16" spans="1:10" ht="16.2">
      <c r="A16" s="8">
        <f>IF(13&gt;DAY(EOMONTH(DATE(設定!$B$2,設定!$B$3,1),0)),"",DATE(設定!$B$2,設定!$B$3,13))</f>
        <v>46308</v>
      </c>
      <c r="B16" s="9" t="str">
        <f t="shared" si="0"/>
        <v>火</v>
      </c>
      <c r="C16" s="10"/>
      <c r="D16" s="10"/>
      <c r="E16" s="10"/>
      <c r="F16" s="11" t="str">
        <f t="shared" si="1"/>
        <v/>
      </c>
      <c r="G16" s="12"/>
      <c r="H16" s="13" t="str">
        <f t="shared" si="2"/>
        <v/>
      </c>
      <c r="I16" s="14"/>
      <c r="J16" s="15">
        <f t="shared" si="3"/>
        <v>202610</v>
      </c>
    </row>
    <row r="17" spans="1:10" ht="16.2">
      <c r="A17" s="8">
        <f>IF(14&gt;DAY(EOMONTH(DATE(設定!$B$2,設定!$B$3,1),0)),"",DATE(設定!$B$2,設定!$B$3,14))</f>
        <v>46309</v>
      </c>
      <c r="B17" s="9" t="str">
        <f t="shared" si="0"/>
        <v>水</v>
      </c>
      <c r="C17" s="10"/>
      <c r="D17" s="10"/>
      <c r="E17" s="10"/>
      <c r="F17" s="11" t="str">
        <f t="shared" si="1"/>
        <v/>
      </c>
      <c r="G17" s="12"/>
      <c r="H17" s="13" t="str">
        <f t="shared" si="2"/>
        <v/>
      </c>
      <c r="I17" s="14"/>
      <c r="J17" s="15">
        <f t="shared" si="3"/>
        <v>202610</v>
      </c>
    </row>
    <row r="18" spans="1:10" ht="16.2">
      <c r="A18" s="8">
        <f>IF(15&gt;DAY(EOMONTH(DATE(設定!$B$2,設定!$B$3,1),0)),"",DATE(設定!$B$2,設定!$B$3,15))</f>
        <v>46310</v>
      </c>
      <c r="B18" s="9" t="str">
        <f t="shared" si="0"/>
        <v>木</v>
      </c>
      <c r="C18" s="10"/>
      <c r="D18" s="10"/>
      <c r="E18" s="10"/>
      <c r="F18" s="11" t="str">
        <f t="shared" si="1"/>
        <v/>
      </c>
      <c r="G18" s="12"/>
      <c r="H18" s="13" t="str">
        <f t="shared" si="2"/>
        <v/>
      </c>
      <c r="I18" s="14"/>
      <c r="J18" s="15">
        <f t="shared" si="3"/>
        <v>202610</v>
      </c>
    </row>
    <row r="19" spans="1:10" ht="16.2">
      <c r="A19" s="8">
        <f>IF(16&gt;DAY(EOMONTH(DATE(設定!$B$2,設定!$B$3,1),0)),"",DATE(設定!$B$2,設定!$B$3,16))</f>
        <v>46311</v>
      </c>
      <c r="B19" s="9" t="str">
        <f t="shared" si="0"/>
        <v>金</v>
      </c>
      <c r="C19" s="10"/>
      <c r="D19" s="10"/>
      <c r="E19" s="10"/>
      <c r="F19" s="11" t="str">
        <f t="shared" si="1"/>
        <v/>
      </c>
      <c r="G19" s="12"/>
      <c r="H19" s="13" t="str">
        <f t="shared" si="2"/>
        <v/>
      </c>
      <c r="I19" s="14"/>
      <c r="J19" s="15">
        <f t="shared" si="3"/>
        <v>202610</v>
      </c>
    </row>
    <row r="20" spans="1:10" ht="16.2">
      <c r="A20" s="8">
        <f>IF(17&gt;DAY(EOMONTH(DATE(設定!$B$2,設定!$B$3,1),0)),"",DATE(設定!$B$2,設定!$B$3,17))</f>
        <v>46312</v>
      </c>
      <c r="B20" s="9" t="str">
        <f t="shared" si="0"/>
        <v>土</v>
      </c>
      <c r="C20" s="10"/>
      <c r="D20" s="10"/>
      <c r="E20" s="10"/>
      <c r="F20" s="11" t="str">
        <f t="shared" si="1"/>
        <v/>
      </c>
      <c r="G20" s="12"/>
      <c r="H20" s="13" t="str">
        <f t="shared" si="2"/>
        <v/>
      </c>
      <c r="I20" s="14"/>
      <c r="J20" s="15">
        <f t="shared" si="3"/>
        <v>202610</v>
      </c>
    </row>
    <row r="21" spans="1:10" ht="16.2">
      <c r="A21" s="8">
        <f>IF(18&gt;DAY(EOMONTH(DATE(設定!$B$2,設定!$B$3,1),0)),"",DATE(設定!$B$2,設定!$B$3,18))</f>
        <v>46313</v>
      </c>
      <c r="B21" s="9" t="str">
        <f t="shared" si="0"/>
        <v>日</v>
      </c>
      <c r="C21" s="10"/>
      <c r="D21" s="10"/>
      <c r="E21" s="10"/>
      <c r="F21" s="11" t="str">
        <f t="shared" si="1"/>
        <v/>
      </c>
      <c r="G21" s="12"/>
      <c r="H21" s="13" t="str">
        <f t="shared" si="2"/>
        <v/>
      </c>
      <c r="I21" s="14"/>
      <c r="J21" s="15">
        <f t="shared" si="3"/>
        <v>202610</v>
      </c>
    </row>
    <row r="22" spans="1:10" ht="16.2">
      <c r="A22" s="8">
        <f>IF(19&gt;DAY(EOMONTH(DATE(設定!$B$2,設定!$B$3,1),0)),"",DATE(設定!$B$2,設定!$B$3,19))</f>
        <v>46314</v>
      </c>
      <c r="B22" s="9" t="str">
        <f t="shared" si="0"/>
        <v>月</v>
      </c>
      <c r="C22" s="10"/>
      <c r="D22" s="10"/>
      <c r="E22" s="10"/>
      <c r="F22" s="11" t="str">
        <f t="shared" si="1"/>
        <v/>
      </c>
      <c r="G22" s="12"/>
      <c r="H22" s="13" t="str">
        <f t="shared" si="2"/>
        <v/>
      </c>
      <c r="I22" s="14"/>
      <c r="J22" s="15">
        <f t="shared" si="3"/>
        <v>202610</v>
      </c>
    </row>
    <row r="23" spans="1:10" ht="16.2">
      <c r="A23" s="8">
        <f>IF(20&gt;DAY(EOMONTH(DATE(設定!$B$2,設定!$B$3,1),0)),"",DATE(設定!$B$2,設定!$B$3,20))</f>
        <v>46315</v>
      </c>
      <c r="B23" s="9" t="str">
        <f t="shared" si="0"/>
        <v>火</v>
      </c>
      <c r="C23" s="10"/>
      <c r="D23" s="10"/>
      <c r="E23" s="10"/>
      <c r="F23" s="11" t="str">
        <f t="shared" si="1"/>
        <v/>
      </c>
      <c r="G23" s="12"/>
      <c r="H23" s="13" t="str">
        <f t="shared" si="2"/>
        <v/>
      </c>
      <c r="I23" s="14"/>
      <c r="J23" s="15">
        <f t="shared" si="3"/>
        <v>202610</v>
      </c>
    </row>
    <row r="24" spans="1:10" ht="16.2">
      <c r="A24" s="8">
        <f>IF(21&gt;DAY(EOMONTH(DATE(設定!$B$2,設定!$B$3,1),0)),"",DATE(設定!$B$2,設定!$B$3,21))</f>
        <v>46316</v>
      </c>
      <c r="B24" s="9" t="str">
        <f t="shared" si="0"/>
        <v>水</v>
      </c>
      <c r="C24" s="10"/>
      <c r="D24" s="10"/>
      <c r="E24" s="10"/>
      <c r="F24" s="11" t="str">
        <f t="shared" si="1"/>
        <v/>
      </c>
      <c r="G24" s="12"/>
      <c r="H24" s="13" t="str">
        <f t="shared" si="2"/>
        <v/>
      </c>
      <c r="I24" s="14"/>
      <c r="J24" s="15">
        <f t="shared" si="3"/>
        <v>202610</v>
      </c>
    </row>
    <row r="25" spans="1:10" ht="16.2">
      <c r="A25" s="8">
        <f>IF(22&gt;DAY(EOMONTH(DATE(設定!$B$2,設定!$B$3,1),0)),"",DATE(設定!$B$2,設定!$B$3,22))</f>
        <v>46317</v>
      </c>
      <c r="B25" s="9" t="str">
        <f t="shared" si="0"/>
        <v>木</v>
      </c>
      <c r="C25" s="10"/>
      <c r="D25" s="10"/>
      <c r="E25" s="10"/>
      <c r="F25" s="11" t="str">
        <f t="shared" si="1"/>
        <v/>
      </c>
      <c r="G25" s="12"/>
      <c r="H25" s="13" t="str">
        <f t="shared" si="2"/>
        <v/>
      </c>
      <c r="I25" s="14"/>
      <c r="J25" s="15">
        <f t="shared" si="3"/>
        <v>202610</v>
      </c>
    </row>
    <row r="26" spans="1:10" ht="16.2">
      <c r="A26" s="8">
        <f>IF(23&gt;DAY(EOMONTH(DATE(設定!$B$2,設定!$B$3,1),0)),"",DATE(設定!$B$2,設定!$B$3,23))</f>
        <v>46318</v>
      </c>
      <c r="B26" s="9" t="str">
        <f t="shared" si="0"/>
        <v>金</v>
      </c>
      <c r="C26" s="10"/>
      <c r="D26" s="10"/>
      <c r="E26" s="10"/>
      <c r="F26" s="11" t="str">
        <f t="shared" si="1"/>
        <v/>
      </c>
      <c r="G26" s="12"/>
      <c r="H26" s="13" t="str">
        <f t="shared" si="2"/>
        <v/>
      </c>
      <c r="I26" s="14"/>
      <c r="J26" s="15">
        <f t="shared" si="3"/>
        <v>202610</v>
      </c>
    </row>
    <row r="27" spans="1:10" ht="16.2">
      <c r="A27" s="8">
        <f>IF(24&gt;DAY(EOMONTH(DATE(設定!$B$2,設定!$B$3,1),0)),"",DATE(設定!$B$2,設定!$B$3,24))</f>
        <v>46319</v>
      </c>
      <c r="B27" s="9" t="str">
        <f t="shared" si="0"/>
        <v>土</v>
      </c>
      <c r="C27" s="10"/>
      <c r="D27" s="10"/>
      <c r="E27" s="10"/>
      <c r="F27" s="11" t="str">
        <f t="shared" si="1"/>
        <v/>
      </c>
      <c r="G27" s="12"/>
      <c r="H27" s="13" t="str">
        <f t="shared" si="2"/>
        <v/>
      </c>
      <c r="I27" s="14"/>
      <c r="J27" s="15">
        <f t="shared" si="3"/>
        <v>202610</v>
      </c>
    </row>
    <row r="28" spans="1:10" ht="16.2">
      <c r="A28" s="8">
        <f>IF(25&gt;DAY(EOMONTH(DATE(設定!$B$2,設定!$B$3,1),0)),"",DATE(設定!$B$2,設定!$B$3,25))</f>
        <v>46320</v>
      </c>
      <c r="B28" s="9" t="str">
        <f t="shared" si="0"/>
        <v>日</v>
      </c>
      <c r="C28" s="10"/>
      <c r="D28" s="10"/>
      <c r="E28" s="10"/>
      <c r="F28" s="11" t="str">
        <f t="shared" si="1"/>
        <v/>
      </c>
      <c r="G28" s="12"/>
      <c r="H28" s="13" t="str">
        <f t="shared" si="2"/>
        <v/>
      </c>
      <c r="I28" s="14"/>
      <c r="J28" s="15">
        <f t="shared" si="3"/>
        <v>202610</v>
      </c>
    </row>
    <row r="29" spans="1:10" ht="16.2">
      <c r="A29" s="8">
        <f>IF(26&gt;DAY(EOMONTH(DATE(設定!$B$2,設定!$B$3,1),0)),"",DATE(設定!$B$2,設定!$B$3,26))</f>
        <v>46321</v>
      </c>
      <c r="B29" s="9" t="str">
        <f t="shared" si="0"/>
        <v>月</v>
      </c>
      <c r="C29" s="10"/>
      <c r="D29" s="10"/>
      <c r="E29" s="10"/>
      <c r="F29" s="11" t="str">
        <f t="shared" si="1"/>
        <v/>
      </c>
      <c r="G29" s="12"/>
      <c r="H29" s="13" t="str">
        <f t="shared" si="2"/>
        <v/>
      </c>
      <c r="I29" s="14"/>
      <c r="J29" s="15">
        <f t="shared" si="3"/>
        <v>202610</v>
      </c>
    </row>
    <row r="30" spans="1:10" ht="16.2">
      <c r="A30" s="8">
        <f>IF(27&gt;DAY(EOMONTH(DATE(設定!$B$2,設定!$B$3,1),0)),"",DATE(設定!$B$2,設定!$B$3,27))</f>
        <v>46322</v>
      </c>
      <c r="B30" s="9" t="str">
        <f t="shared" si="0"/>
        <v>火</v>
      </c>
      <c r="C30" s="10"/>
      <c r="D30" s="10"/>
      <c r="E30" s="10"/>
      <c r="F30" s="11" t="str">
        <f t="shared" si="1"/>
        <v/>
      </c>
      <c r="G30" s="12"/>
      <c r="H30" s="13" t="str">
        <f t="shared" si="2"/>
        <v/>
      </c>
      <c r="I30" s="14"/>
      <c r="J30" s="15">
        <f t="shared" si="3"/>
        <v>202610</v>
      </c>
    </row>
    <row r="31" spans="1:10" ht="16.2">
      <c r="A31" s="8">
        <f>IF(28&gt;DAY(EOMONTH(DATE(設定!$B$2,設定!$B$3,1),0)),"",DATE(設定!$B$2,設定!$B$3,28))</f>
        <v>46323</v>
      </c>
      <c r="B31" s="9" t="str">
        <f t="shared" si="0"/>
        <v>水</v>
      </c>
      <c r="C31" s="10"/>
      <c r="D31" s="10"/>
      <c r="E31" s="10"/>
      <c r="F31" s="11" t="str">
        <f t="shared" si="1"/>
        <v/>
      </c>
      <c r="G31" s="12"/>
      <c r="H31" s="13" t="str">
        <f t="shared" si="2"/>
        <v/>
      </c>
      <c r="I31" s="14"/>
      <c r="J31" s="15">
        <f t="shared" si="3"/>
        <v>202610</v>
      </c>
    </row>
    <row r="32" spans="1:10" ht="16.2">
      <c r="A32" s="8">
        <f>IF(29&gt;DAY(EOMONTH(DATE(設定!$B$2,設定!$B$3,1),0)),"",DATE(設定!$B$2,設定!$B$3,29))</f>
        <v>46324</v>
      </c>
      <c r="B32" s="9" t="str">
        <f t="shared" si="0"/>
        <v>木</v>
      </c>
      <c r="C32" s="10"/>
      <c r="D32" s="10"/>
      <c r="E32" s="10"/>
      <c r="F32" s="11" t="str">
        <f t="shared" si="1"/>
        <v/>
      </c>
      <c r="G32" s="12"/>
      <c r="H32" s="13" t="str">
        <f t="shared" si="2"/>
        <v/>
      </c>
      <c r="I32" s="14"/>
      <c r="J32" s="15">
        <f t="shared" si="3"/>
        <v>202610</v>
      </c>
    </row>
    <row r="33" spans="1:10" ht="16.2">
      <c r="A33" s="8">
        <f>IF(30&gt;DAY(EOMONTH(DATE(設定!$B$2,設定!$B$3,1),0)),"",DATE(設定!$B$2,設定!$B$3,30))</f>
        <v>46325</v>
      </c>
      <c r="B33" s="9" t="str">
        <f t="shared" si="0"/>
        <v>金</v>
      </c>
      <c r="C33" s="10"/>
      <c r="D33" s="10"/>
      <c r="E33" s="10"/>
      <c r="F33" s="11" t="str">
        <f t="shared" si="1"/>
        <v/>
      </c>
      <c r="G33" s="12"/>
      <c r="H33" s="13" t="str">
        <f t="shared" si="2"/>
        <v/>
      </c>
      <c r="I33" s="14"/>
      <c r="J33" s="15">
        <f t="shared" si="3"/>
        <v>202610</v>
      </c>
    </row>
    <row r="34" spans="1:10" ht="16.2">
      <c r="A34" s="8">
        <f>IF(31&gt;DAY(EOMONTH(DATE(設定!$B$2,設定!$B$3,1),0)),"",DATE(設定!$B$2,設定!$B$3,31))</f>
        <v>46326</v>
      </c>
      <c r="B34" s="9" t="str">
        <f t="shared" si="0"/>
        <v>土</v>
      </c>
      <c r="C34" s="10"/>
      <c r="D34" s="10"/>
      <c r="E34" s="10"/>
      <c r="F34" s="11" t="str">
        <f t="shared" si="1"/>
        <v/>
      </c>
      <c r="G34" s="12"/>
      <c r="H34" s="13" t="str">
        <f t="shared" si="2"/>
        <v/>
      </c>
      <c r="I34" s="14"/>
      <c r="J34" s="15">
        <f t="shared" si="3"/>
        <v>202610</v>
      </c>
    </row>
    <row r="36" spans="1:10" ht="16.2">
      <c r="A36" s="6" t="s">
        <v>37</v>
      </c>
      <c r="B36" s="16"/>
      <c r="C36" s="11">
        <f>SUM(C4:C34)</f>
        <v>0</v>
      </c>
      <c r="D36" s="11">
        <f>SUM(D4:D34)</f>
        <v>0</v>
      </c>
      <c r="E36" s="11">
        <f>SUM(E4:E34)</f>
        <v>0</v>
      </c>
      <c r="F36" s="11">
        <f>SUM(F4:F34)</f>
        <v>0</v>
      </c>
      <c r="G36" s="17">
        <f>SUM(G4:G34)</f>
        <v>0</v>
      </c>
      <c r="H36" s="11" t="str">
        <f>IF(G36=0,"",F36/G36)</f>
        <v/>
      </c>
    </row>
  </sheetData>
  <sheetProtection sheet="1" formatColumns="0" formatRows="0" sort="0" autoFilter="0"/>
  <phoneticPr fontId="10"/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100-000001000000}">
            <xm:f>NOT(ISERROR(SEARCH("日",B4)))</xm:f>
            <x14:dxf>
              <font>
                <color rgb="FFC0504D"/>
              </font>
            </x14:dxf>
          </x14:cfRule>
          <xm:sqref>B4:B34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B894"/>
  </sheetPr>
  <dimension ref="A1:H203"/>
  <sheetViews>
    <sheetView showGridLines="0" workbookViewId="0">
      <pane ySplit="3" topLeftCell="A4" activePane="bottomLeft" state="frozen"/>
      <selection pane="bottomLeft"/>
    </sheetView>
  </sheetViews>
  <sheetFormatPr defaultRowHeight="13.2"/>
  <cols>
    <col min="1" max="1" width="11" customWidth="1"/>
    <col min="2" max="2" width="16" customWidth="1"/>
    <col min="3" max="3" width="28" customWidth="1"/>
    <col min="4" max="4" width="12" customWidth="1"/>
    <col min="5" max="5" width="18" customWidth="1"/>
    <col min="6" max="6" width="24" customWidth="1"/>
    <col min="7" max="8" width="10" customWidth="1"/>
  </cols>
  <sheetData>
    <row r="1" spans="1:8" ht="28.05" customHeight="1">
      <c r="A1" s="4" t="s">
        <v>38</v>
      </c>
      <c r="C1" s="5" t="s">
        <v>39</v>
      </c>
    </row>
    <row r="3" spans="1:8" ht="16.2">
      <c r="A3" s="6" t="s">
        <v>27</v>
      </c>
      <c r="B3" s="6" t="s">
        <v>40</v>
      </c>
      <c r="C3" s="6" t="s">
        <v>41</v>
      </c>
      <c r="D3" s="6" t="s">
        <v>42</v>
      </c>
      <c r="E3" s="6" t="s">
        <v>43</v>
      </c>
      <c r="F3" s="6" t="s">
        <v>35</v>
      </c>
      <c r="G3" s="7" t="s">
        <v>44</v>
      </c>
      <c r="H3" s="7" t="s">
        <v>36</v>
      </c>
    </row>
    <row r="4" spans="1:8" ht="16.2">
      <c r="A4" s="18"/>
      <c r="B4" s="14"/>
      <c r="C4" s="14"/>
      <c r="D4" s="10"/>
      <c r="E4" s="14"/>
      <c r="F4" s="14"/>
      <c r="G4" s="9" t="str">
        <f>IF(B4="","",IFERROR(VLOOKUP(B4,設定!$A$6:$B$25,2,FALSE),""))</f>
        <v/>
      </c>
      <c r="H4" s="15" t="str">
        <f t="shared" ref="H4:H35" si="0">IF(A4="","",YEAR(A4)*100+MONTH(A4))</f>
        <v/>
      </c>
    </row>
    <row r="5" spans="1:8" ht="16.2">
      <c r="A5" s="18"/>
      <c r="B5" s="14"/>
      <c r="C5" s="14"/>
      <c r="D5" s="10"/>
      <c r="E5" s="14"/>
      <c r="F5" s="14"/>
      <c r="G5" s="9" t="str">
        <f>IF(B5="","",IFERROR(VLOOKUP(B5,設定!$A$6:$B$25,2,FALSE),""))</f>
        <v/>
      </c>
      <c r="H5" s="15" t="str">
        <f t="shared" si="0"/>
        <v/>
      </c>
    </row>
    <row r="6" spans="1:8" ht="16.2">
      <c r="A6" s="18"/>
      <c r="B6" s="14"/>
      <c r="C6" s="14"/>
      <c r="D6" s="10"/>
      <c r="E6" s="14"/>
      <c r="F6" s="14"/>
      <c r="G6" s="9" t="str">
        <f>IF(B6="","",IFERROR(VLOOKUP(B6,設定!$A$6:$B$25,2,FALSE),""))</f>
        <v/>
      </c>
      <c r="H6" s="15" t="str">
        <f t="shared" si="0"/>
        <v/>
      </c>
    </row>
    <row r="7" spans="1:8" ht="16.2">
      <c r="A7" s="18"/>
      <c r="B7" s="14"/>
      <c r="C7" s="14"/>
      <c r="D7" s="10"/>
      <c r="E7" s="14"/>
      <c r="F7" s="14"/>
      <c r="G7" s="9" t="str">
        <f>IF(B7="","",IFERROR(VLOOKUP(B7,設定!$A$6:$B$25,2,FALSE),""))</f>
        <v/>
      </c>
      <c r="H7" s="15" t="str">
        <f t="shared" si="0"/>
        <v/>
      </c>
    </row>
    <row r="8" spans="1:8" ht="16.2">
      <c r="A8" s="18"/>
      <c r="B8" s="14"/>
      <c r="C8" s="14"/>
      <c r="D8" s="10"/>
      <c r="E8" s="14"/>
      <c r="F8" s="14"/>
      <c r="G8" s="9" t="str">
        <f>IF(B8="","",IFERROR(VLOOKUP(B8,設定!$A$6:$B$25,2,FALSE),""))</f>
        <v/>
      </c>
      <c r="H8" s="15" t="str">
        <f t="shared" si="0"/>
        <v/>
      </c>
    </row>
    <row r="9" spans="1:8" ht="16.2">
      <c r="A9" s="18"/>
      <c r="B9" s="14"/>
      <c r="C9" s="14"/>
      <c r="D9" s="10"/>
      <c r="E9" s="14"/>
      <c r="F9" s="14"/>
      <c r="G9" s="9" t="str">
        <f>IF(B9="","",IFERROR(VLOOKUP(B9,設定!$A$6:$B$25,2,FALSE),""))</f>
        <v/>
      </c>
      <c r="H9" s="15" t="str">
        <f t="shared" si="0"/>
        <v/>
      </c>
    </row>
    <row r="10" spans="1:8" ht="16.2">
      <c r="A10" s="18"/>
      <c r="B10" s="14"/>
      <c r="C10" s="14"/>
      <c r="D10" s="10"/>
      <c r="E10" s="14"/>
      <c r="F10" s="14"/>
      <c r="G10" s="9" t="str">
        <f>IF(B10="","",IFERROR(VLOOKUP(B10,設定!$A$6:$B$25,2,FALSE),""))</f>
        <v/>
      </c>
      <c r="H10" s="15" t="str">
        <f t="shared" si="0"/>
        <v/>
      </c>
    </row>
    <row r="11" spans="1:8" ht="16.2">
      <c r="A11" s="18"/>
      <c r="B11" s="14"/>
      <c r="C11" s="14"/>
      <c r="D11" s="10"/>
      <c r="E11" s="14"/>
      <c r="F11" s="14"/>
      <c r="G11" s="9" t="str">
        <f>IF(B11="","",IFERROR(VLOOKUP(B11,設定!$A$6:$B$25,2,FALSE),""))</f>
        <v/>
      </c>
      <c r="H11" s="15" t="str">
        <f t="shared" si="0"/>
        <v/>
      </c>
    </row>
    <row r="12" spans="1:8" ht="16.2">
      <c r="A12" s="18"/>
      <c r="B12" s="14"/>
      <c r="C12" s="14"/>
      <c r="D12" s="10"/>
      <c r="E12" s="14"/>
      <c r="F12" s="14"/>
      <c r="G12" s="9" t="str">
        <f>IF(B12="","",IFERROR(VLOOKUP(B12,設定!$A$6:$B$25,2,FALSE),""))</f>
        <v/>
      </c>
      <c r="H12" s="15" t="str">
        <f t="shared" si="0"/>
        <v/>
      </c>
    </row>
    <row r="13" spans="1:8" ht="16.2">
      <c r="A13" s="18"/>
      <c r="B13" s="14"/>
      <c r="C13" s="14"/>
      <c r="D13" s="10"/>
      <c r="E13" s="14"/>
      <c r="F13" s="14"/>
      <c r="G13" s="9" t="str">
        <f>IF(B13="","",IFERROR(VLOOKUP(B13,設定!$A$6:$B$25,2,FALSE),""))</f>
        <v/>
      </c>
      <c r="H13" s="15" t="str">
        <f t="shared" si="0"/>
        <v/>
      </c>
    </row>
    <row r="14" spans="1:8" ht="16.2">
      <c r="A14" s="18"/>
      <c r="B14" s="14"/>
      <c r="C14" s="14"/>
      <c r="D14" s="10"/>
      <c r="E14" s="14"/>
      <c r="F14" s="14"/>
      <c r="G14" s="9" t="str">
        <f>IF(B14="","",IFERROR(VLOOKUP(B14,設定!$A$6:$B$25,2,FALSE),""))</f>
        <v/>
      </c>
      <c r="H14" s="15" t="str">
        <f t="shared" si="0"/>
        <v/>
      </c>
    </row>
    <row r="15" spans="1:8" ht="16.2">
      <c r="A15" s="18"/>
      <c r="B15" s="14"/>
      <c r="C15" s="14"/>
      <c r="D15" s="10"/>
      <c r="E15" s="14"/>
      <c r="F15" s="14"/>
      <c r="G15" s="9" t="str">
        <f>IF(B15="","",IFERROR(VLOOKUP(B15,設定!$A$6:$B$25,2,FALSE),""))</f>
        <v/>
      </c>
      <c r="H15" s="15" t="str">
        <f t="shared" si="0"/>
        <v/>
      </c>
    </row>
    <row r="16" spans="1:8" ht="16.2">
      <c r="A16" s="18"/>
      <c r="B16" s="14"/>
      <c r="C16" s="14"/>
      <c r="D16" s="10"/>
      <c r="E16" s="14"/>
      <c r="F16" s="14"/>
      <c r="G16" s="9" t="str">
        <f>IF(B16="","",IFERROR(VLOOKUP(B16,設定!$A$6:$B$25,2,FALSE),""))</f>
        <v/>
      </c>
      <c r="H16" s="15" t="str">
        <f t="shared" si="0"/>
        <v/>
      </c>
    </row>
    <row r="17" spans="1:8" ht="16.2">
      <c r="A17" s="18"/>
      <c r="B17" s="14"/>
      <c r="C17" s="14"/>
      <c r="D17" s="10"/>
      <c r="E17" s="14"/>
      <c r="F17" s="14"/>
      <c r="G17" s="9" t="str">
        <f>IF(B17="","",IFERROR(VLOOKUP(B17,設定!$A$6:$B$25,2,FALSE),""))</f>
        <v/>
      </c>
      <c r="H17" s="15" t="str">
        <f t="shared" si="0"/>
        <v/>
      </c>
    </row>
    <row r="18" spans="1:8" ht="16.2">
      <c r="A18" s="18"/>
      <c r="B18" s="14"/>
      <c r="C18" s="14"/>
      <c r="D18" s="10"/>
      <c r="E18" s="14"/>
      <c r="F18" s="14"/>
      <c r="G18" s="9" t="str">
        <f>IF(B18="","",IFERROR(VLOOKUP(B18,設定!$A$6:$B$25,2,FALSE),""))</f>
        <v/>
      </c>
      <c r="H18" s="15" t="str">
        <f t="shared" si="0"/>
        <v/>
      </c>
    </row>
    <row r="19" spans="1:8" ht="16.2">
      <c r="A19" s="18"/>
      <c r="B19" s="14"/>
      <c r="C19" s="14"/>
      <c r="D19" s="10"/>
      <c r="E19" s="14"/>
      <c r="F19" s="14"/>
      <c r="G19" s="9" t="str">
        <f>IF(B19="","",IFERROR(VLOOKUP(B19,設定!$A$6:$B$25,2,FALSE),""))</f>
        <v/>
      </c>
      <c r="H19" s="15" t="str">
        <f t="shared" si="0"/>
        <v/>
      </c>
    </row>
    <row r="20" spans="1:8" ht="16.2">
      <c r="A20" s="18"/>
      <c r="B20" s="14"/>
      <c r="C20" s="14"/>
      <c r="D20" s="10"/>
      <c r="E20" s="14"/>
      <c r="F20" s="14"/>
      <c r="G20" s="9" t="str">
        <f>IF(B20="","",IFERROR(VLOOKUP(B20,設定!$A$6:$B$25,2,FALSE),""))</f>
        <v/>
      </c>
      <c r="H20" s="15" t="str">
        <f t="shared" si="0"/>
        <v/>
      </c>
    </row>
    <row r="21" spans="1:8" ht="16.2">
      <c r="A21" s="18"/>
      <c r="B21" s="14"/>
      <c r="C21" s="14"/>
      <c r="D21" s="10"/>
      <c r="E21" s="14"/>
      <c r="F21" s="14"/>
      <c r="G21" s="9" t="str">
        <f>IF(B21="","",IFERROR(VLOOKUP(B21,設定!$A$6:$B$25,2,FALSE),""))</f>
        <v/>
      </c>
      <c r="H21" s="15" t="str">
        <f t="shared" si="0"/>
        <v/>
      </c>
    </row>
    <row r="22" spans="1:8" ht="16.2">
      <c r="A22" s="18"/>
      <c r="B22" s="14"/>
      <c r="C22" s="14"/>
      <c r="D22" s="10"/>
      <c r="E22" s="14"/>
      <c r="F22" s="14"/>
      <c r="G22" s="9" t="str">
        <f>IF(B22="","",IFERROR(VLOOKUP(B22,設定!$A$6:$B$25,2,FALSE),""))</f>
        <v/>
      </c>
      <c r="H22" s="15" t="str">
        <f t="shared" si="0"/>
        <v/>
      </c>
    </row>
    <row r="23" spans="1:8" ht="16.2">
      <c r="A23" s="18"/>
      <c r="B23" s="14"/>
      <c r="C23" s="14"/>
      <c r="D23" s="10"/>
      <c r="E23" s="14"/>
      <c r="F23" s="14"/>
      <c r="G23" s="9" t="str">
        <f>IF(B23="","",IFERROR(VLOOKUP(B23,設定!$A$6:$B$25,2,FALSE),""))</f>
        <v/>
      </c>
      <c r="H23" s="15" t="str">
        <f t="shared" si="0"/>
        <v/>
      </c>
    </row>
    <row r="24" spans="1:8" ht="16.2">
      <c r="A24" s="18"/>
      <c r="B24" s="14"/>
      <c r="C24" s="14"/>
      <c r="D24" s="10"/>
      <c r="E24" s="14"/>
      <c r="F24" s="14"/>
      <c r="G24" s="9" t="str">
        <f>IF(B24="","",IFERROR(VLOOKUP(B24,設定!$A$6:$B$25,2,FALSE),""))</f>
        <v/>
      </c>
      <c r="H24" s="15" t="str">
        <f t="shared" si="0"/>
        <v/>
      </c>
    </row>
    <row r="25" spans="1:8" ht="16.2">
      <c r="A25" s="18"/>
      <c r="B25" s="14"/>
      <c r="C25" s="14"/>
      <c r="D25" s="10"/>
      <c r="E25" s="14"/>
      <c r="F25" s="14"/>
      <c r="G25" s="9" t="str">
        <f>IF(B25="","",IFERROR(VLOOKUP(B25,設定!$A$6:$B$25,2,FALSE),""))</f>
        <v/>
      </c>
      <c r="H25" s="15" t="str">
        <f t="shared" si="0"/>
        <v/>
      </c>
    </row>
    <row r="26" spans="1:8" ht="16.2">
      <c r="A26" s="18"/>
      <c r="B26" s="14"/>
      <c r="C26" s="14"/>
      <c r="D26" s="10"/>
      <c r="E26" s="14"/>
      <c r="F26" s="14"/>
      <c r="G26" s="9" t="str">
        <f>IF(B26="","",IFERROR(VLOOKUP(B26,設定!$A$6:$B$25,2,FALSE),""))</f>
        <v/>
      </c>
      <c r="H26" s="15" t="str">
        <f t="shared" si="0"/>
        <v/>
      </c>
    </row>
    <row r="27" spans="1:8" ht="16.2">
      <c r="A27" s="18"/>
      <c r="B27" s="14"/>
      <c r="C27" s="14"/>
      <c r="D27" s="10"/>
      <c r="E27" s="14"/>
      <c r="F27" s="14"/>
      <c r="G27" s="9" t="str">
        <f>IF(B27="","",IFERROR(VLOOKUP(B27,設定!$A$6:$B$25,2,FALSE),""))</f>
        <v/>
      </c>
      <c r="H27" s="15" t="str">
        <f t="shared" si="0"/>
        <v/>
      </c>
    </row>
    <row r="28" spans="1:8" ht="16.2">
      <c r="A28" s="18"/>
      <c r="B28" s="14"/>
      <c r="C28" s="14"/>
      <c r="D28" s="10"/>
      <c r="E28" s="14"/>
      <c r="F28" s="14"/>
      <c r="G28" s="9" t="str">
        <f>IF(B28="","",IFERROR(VLOOKUP(B28,設定!$A$6:$B$25,2,FALSE),""))</f>
        <v/>
      </c>
      <c r="H28" s="15" t="str">
        <f t="shared" si="0"/>
        <v/>
      </c>
    </row>
    <row r="29" spans="1:8" ht="16.2">
      <c r="A29" s="18"/>
      <c r="B29" s="14"/>
      <c r="C29" s="14"/>
      <c r="D29" s="10"/>
      <c r="E29" s="14"/>
      <c r="F29" s="14"/>
      <c r="G29" s="9" t="str">
        <f>IF(B29="","",IFERROR(VLOOKUP(B29,設定!$A$6:$B$25,2,FALSE),""))</f>
        <v/>
      </c>
      <c r="H29" s="15" t="str">
        <f t="shared" si="0"/>
        <v/>
      </c>
    </row>
    <row r="30" spans="1:8" ht="16.2">
      <c r="A30" s="18"/>
      <c r="B30" s="14"/>
      <c r="C30" s="14"/>
      <c r="D30" s="10"/>
      <c r="E30" s="14"/>
      <c r="F30" s="14"/>
      <c r="G30" s="9" t="str">
        <f>IF(B30="","",IFERROR(VLOOKUP(B30,設定!$A$6:$B$25,2,FALSE),""))</f>
        <v/>
      </c>
      <c r="H30" s="15" t="str">
        <f t="shared" si="0"/>
        <v/>
      </c>
    </row>
    <row r="31" spans="1:8" ht="16.2">
      <c r="A31" s="18"/>
      <c r="B31" s="14"/>
      <c r="C31" s="14"/>
      <c r="D31" s="10"/>
      <c r="E31" s="14"/>
      <c r="F31" s="14"/>
      <c r="G31" s="9" t="str">
        <f>IF(B31="","",IFERROR(VLOOKUP(B31,設定!$A$6:$B$25,2,FALSE),""))</f>
        <v/>
      </c>
      <c r="H31" s="15" t="str">
        <f t="shared" si="0"/>
        <v/>
      </c>
    </row>
    <row r="32" spans="1:8" ht="16.2">
      <c r="A32" s="18"/>
      <c r="B32" s="14"/>
      <c r="C32" s="14"/>
      <c r="D32" s="10"/>
      <c r="E32" s="14"/>
      <c r="F32" s="14"/>
      <c r="G32" s="9" t="str">
        <f>IF(B32="","",IFERROR(VLOOKUP(B32,設定!$A$6:$B$25,2,FALSE),""))</f>
        <v/>
      </c>
      <c r="H32" s="15" t="str">
        <f t="shared" si="0"/>
        <v/>
      </c>
    </row>
    <row r="33" spans="1:8" ht="16.2">
      <c r="A33" s="18"/>
      <c r="B33" s="14"/>
      <c r="C33" s="14"/>
      <c r="D33" s="10"/>
      <c r="E33" s="14"/>
      <c r="F33" s="14"/>
      <c r="G33" s="9" t="str">
        <f>IF(B33="","",IFERROR(VLOOKUP(B33,設定!$A$6:$B$25,2,FALSE),""))</f>
        <v/>
      </c>
      <c r="H33" s="15" t="str">
        <f t="shared" si="0"/>
        <v/>
      </c>
    </row>
    <row r="34" spans="1:8" ht="16.2">
      <c r="A34" s="18"/>
      <c r="B34" s="14"/>
      <c r="C34" s="14"/>
      <c r="D34" s="10"/>
      <c r="E34" s="14"/>
      <c r="F34" s="14"/>
      <c r="G34" s="9" t="str">
        <f>IF(B34="","",IFERROR(VLOOKUP(B34,設定!$A$6:$B$25,2,FALSE),""))</f>
        <v/>
      </c>
      <c r="H34" s="15" t="str">
        <f t="shared" si="0"/>
        <v/>
      </c>
    </row>
    <row r="35" spans="1:8" ht="16.2">
      <c r="A35" s="18"/>
      <c r="B35" s="14"/>
      <c r="C35" s="14"/>
      <c r="D35" s="10"/>
      <c r="E35" s="14"/>
      <c r="F35" s="14"/>
      <c r="G35" s="9" t="str">
        <f>IF(B35="","",IFERROR(VLOOKUP(B35,設定!$A$6:$B$25,2,FALSE),""))</f>
        <v/>
      </c>
      <c r="H35" s="15" t="str">
        <f t="shared" si="0"/>
        <v/>
      </c>
    </row>
    <row r="36" spans="1:8" ht="16.2">
      <c r="A36" s="18"/>
      <c r="B36" s="14"/>
      <c r="C36" s="14"/>
      <c r="D36" s="10"/>
      <c r="E36" s="14"/>
      <c r="F36" s="14"/>
      <c r="G36" s="9" t="str">
        <f>IF(B36="","",IFERROR(VLOOKUP(B36,設定!$A$6:$B$25,2,FALSE),""))</f>
        <v/>
      </c>
      <c r="H36" s="15" t="str">
        <f t="shared" ref="H36:H67" si="1">IF(A36="","",YEAR(A36)*100+MONTH(A36))</f>
        <v/>
      </c>
    </row>
    <row r="37" spans="1:8" ht="16.2">
      <c r="A37" s="18"/>
      <c r="B37" s="14"/>
      <c r="C37" s="14"/>
      <c r="D37" s="10"/>
      <c r="E37" s="14"/>
      <c r="F37" s="14"/>
      <c r="G37" s="9" t="str">
        <f>IF(B37="","",IFERROR(VLOOKUP(B37,設定!$A$6:$B$25,2,FALSE),""))</f>
        <v/>
      </c>
      <c r="H37" s="15" t="str">
        <f t="shared" si="1"/>
        <v/>
      </c>
    </row>
    <row r="38" spans="1:8" ht="16.2">
      <c r="A38" s="18"/>
      <c r="B38" s="14"/>
      <c r="C38" s="14"/>
      <c r="D38" s="10"/>
      <c r="E38" s="14"/>
      <c r="F38" s="14"/>
      <c r="G38" s="9" t="str">
        <f>IF(B38="","",IFERROR(VLOOKUP(B38,設定!$A$6:$B$25,2,FALSE),""))</f>
        <v/>
      </c>
      <c r="H38" s="15" t="str">
        <f t="shared" si="1"/>
        <v/>
      </c>
    </row>
    <row r="39" spans="1:8" ht="16.2">
      <c r="A39" s="18"/>
      <c r="B39" s="14"/>
      <c r="C39" s="14"/>
      <c r="D39" s="10"/>
      <c r="E39" s="14"/>
      <c r="F39" s="14"/>
      <c r="G39" s="9" t="str">
        <f>IF(B39="","",IFERROR(VLOOKUP(B39,設定!$A$6:$B$25,2,FALSE),""))</f>
        <v/>
      </c>
      <c r="H39" s="15" t="str">
        <f t="shared" si="1"/>
        <v/>
      </c>
    </row>
    <row r="40" spans="1:8" ht="16.2">
      <c r="A40" s="18"/>
      <c r="B40" s="14"/>
      <c r="C40" s="14"/>
      <c r="D40" s="10"/>
      <c r="E40" s="14"/>
      <c r="F40" s="14"/>
      <c r="G40" s="9" t="str">
        <f>IF(B40="","",IFERROR(VLOOKUP(B40,設定!$A$6:$B$25,2,FALSE),""))</f>
        <v/>
      </c>
      <c r="H40" s="15" t="str">
        <f t="shared" si="1"/>
        <v/>
      </c>
    </row>
    <row r="41" spans="1:8" ht="16.2">
      <c r="A41" s="18"/>
      <c r="B41" s="14"/>
      <c r="C41" s="14"/>
      <c r="D41" s="10"/>
      <c r="E41" s="14"/>
      <c r="F41" s="14"/>
      <c r="G41" s="9" t="str">
        <f>IF(B41="","",IFERROR(VLOOKUP(B41,設定!$A$6:$B$25,2,FALSE),""))</f>
        <v/>
      </c>
      <c r="H41" s="15" t="str">
        <f t="shared" si="1"/>
        <v/>
      </c>
    </row>
    <row r="42" spans="1:8" ht="16.2">
      <c r="A42" s="18"/>
      <c r="B42" s="14"/>
      <c r="C42" s="14"/>
      <c r="D42" s="10"/>
      <c r="E42" s="14"/>
      <c r="F42" s="14"/>
      <c r="G42" s="9" t="str">
        <f>IF(B42="","",IFERROR(VLOOKUP(B42,設定!$A$6:$B$25,2,FALSE),""))</f>
        <v/>
      </c>
      <c r="H42" s="15" t="str">
        <f t="shared" si="1"/>
        <v/>
      </c>
    </row>
    <row r="43" spans="1:8" ht="16.2">
      <c r="A43" s="18"/>
      <c r="B43" s="14"/>
      <c r="C43" s="14"/>
      <c r="D43" s="10"/>
      <c r="E43" s="14"/>
      <c r="F43" s="14"/>
      <c r="G43" s="9" t="str">
        <f>IF(B43="","",IFERROR(VLOOKUP(B43,設定!$A$6:$B$25,2,FALSE),""))</f>
        <v/>
      </c>
      <c r="H43" s="15" t="str">
        <f t="shared" si="1"/>
        <v/>
      </c>
    </row>
    <row r="44" spans="1:8" ht="16.2">
      <c r="A44" s="18"/>
      <c r="B44" s="14"/>
      <c r="C44" s="14"/>
      <c r="D44" s="10"/>
      <c r="E44" s="14"/>
      <c r="F44" s="14"/>
      <c r="G44" s="9" t="str">
        <f>IF(B44="","",IFERROR(VLOOKUP(B44,設定!$A$6:$B$25,2,FALSE),""))</f>
        <v/>
      </c>
      <c r="H44" s="15" t="str">
        <f t="shared" si="1"/>
        <v/>
      </c>
    </row>
    <row r="45" spans="1:8" ht="16.2">
      <c r="A45" s="18"/>
      <c r="B45" s="14"/>
      <c r="C45" s="14"/>
      <c r="D45" s="10"/>
      <c r="E45" s="14"/>
      <c r="F45" s="14"/>
      <c r="G45" s="9" t="str">
        <f>IF(B45="","",IFERROR(VLOOKUP(B45,設定!$A$6:$B$25,2,FALSE),""))</f>
        <v/>
      </c>
      <c r="H45" s="15" t="str">
        <f t="shared" si="1"/>
        <v/>
      </c>
    </row>
    <row r="46" spans="1:8" ht="16.2">
      <c r="A46" s="18"/>
      <c r="B46" s="14"/>
      <c r="C46" s="14"/>
      <c r="D46" s="10"/>
      <c r="E46" s="14"/>
      <c r="F46" s="14"/>
      <c r="G46" s="9" t="str">
        <f>IF(B46="","",IFERROR(VLOOKUP(B46,設定!$A$6:$B$25,2,FALSE),""))</f>
        <v/>
      </c>
      <c r="H46" s="15" t="str">
        <f t="shared" si="1"/>
        <v/>
      </c>
    </row>
    <row r="47" spans="1:8" ht="16.2">
      <c r="A47" s="18"/>
      <c r="B47" s="14"/>
      <c r="C47" s="14"/>
      <c r="D47" s="10"/>
      <c r="E47" s="14"/>
      <c r="F47" s="14"/>
      <c r="G47" s="9" t="str">
        <f>IF(B47="","",IFERROR(VLOOKUP(B47,設定!$A$6:$B$25,2,FALSE),""))</f>
        <v/>
      </c>
      <c r="H47" s="15" t="str">
        <f t="shared" si="1"/>
        <v/>
      </c>
    </row>
    <row r="48" spans="1:8" ht="16.2">
      <c r="A48" s="18"/>
      <c r="B48" s="14"/>
      <c r="C48" s="14"/>
      <c r="D48" s="10"/>
      <c r="E48" s="14"/>
      <c r="F48" s="14"/>
      <c r="G48" s="9" t="str">
        <f>IF(B48="","",IFERROR(VLOOKUP(B48,設定!$A$6:$B$25,2,FALSE),""))</f>
        <v/>
      </c>
      <c r="H48" s="15" t="str">
        <f t="shared" si="1"/>
        <v/>
      </c>
    </row>
    <row r="49" spans="1:8" ht="16.2">
      <c r="A49" s="18"/>
      <c r="B49" s="14"/>
      <c r="C49" s="14"/>
      <c r="D49" s="10"/>
      <c r="E49" s="14"/>
      <c r="F49" s="14"/>
      <c r="G49" s="9" t="str">
        <f>IF(B49="","",IFERROR(VLOOKUP(B49,設定!$A$6:$B$25,2,FALSE),""))</f>
        <v/>
      </c>
      <c r="H49" s="15" t="str">
        <f t="shared" si="1"/>
        <v/>
      </c>
    </row>
    <row r="50" spans="1:8" ht="16.2">
      <c r="A50" s="18"/>
      <c r="B50" s="14"/>
      <c r="C50" s="14"/>
      <c r="D50" s="10"/>
      <c r="E50" s="14"/>
      <c r="F50" s="14"/>
      <c r="G50" s="9" t="str">
        <f>IF(B50="","",IFERROR(VLOOKUP(B50,設定!$A$6:$B$25,2,FALSE),""))</f>
        <v/>
      </c>
      <c r="H50" s="15" t="str">
        <f t="shared" si="1"/>
        <v/>
      </c>
    </row>
    <row r="51" spans="1:8" ht="16.2">
      <c r="A51" s="18"/>
      <c r="B51" s="14"/>
      <c r="C51" s="14"/>
      <c r="D51" s="10"/>
      <c r="E51" s="14"/>
      <c r="F51" s="14"/>
      <c r="G51" s="9" t="str">
        <f>IF(B51="","",IFERROR(VLOOKUP(B51,設定!$A$6:$B$25,2,FALSE),""))</f>
        <v/>
      </c>
      <c r="H51" s="15" t="str">
        <f t="shared" si="1"/>
        <v/>
      </c>
    </row>
    <row r="52" spans="1:8" ht="16.2">
      <c r="A52" s="18"/>
      <c r="B52" s="14"/>
      <c r="C52" s="14"/>
      <c r="D52" s="10"/>
      <c r="E52" s="14"/>
      <c r="F52" s="14"/>
      <c r="G52" s="9" t="str">
        <f>IF(B52="","",IFERROR(VLOOKUP(B52,設定!$A$6:$B$25,2,FALSE),""))</f>
        <v/>
      </c>
      <c r="H52" s="15" t="str">
        <f t="shared" si="1"/>
        <v/>
      </c>
    </row>
    <row r="53" spans="1:8" ht="16.2">
      <c r="A53" s="18"/>
      <c r="B53" s="14"/>
      <c r="C53" s="14"/>
      <c r="D53" s="10"/>
      <c r="E53" s="14"/>
      <c r="F53" s="14"/>
      <c r="G53" s="9" t="str">
        <f>IF(B53="","",IFERROR(VLOOKUP(B53,設定!$A$6:$B$25,2,FALSE),""))</f>
        <v/>
      </c>
      <c r="H53" s="15" t="str">
        <f t="shared" si="1"/>
        <v/>
      </c>
    </row>
    <row r="54" spans="1:8" ht="16.2">
      <c r="A54" s="18"/>
      <c r="B54" s="14"/>
      <c r="C54" s="14"/>
      <c r="D54" s="10"/>
      <c r="E54" s="14"/>
      <c r="F54" s="14"/>
      <c r="G54" s="9" t="str">
        <f>IF(B54="","",IFERROR(VLOOKUP(B54,設定!$A$6:$B$25,2,FALSE),""))</f>
        <v/>
      </c>
      <c r="H54" s="15" t="str">
        <f t="shared" si="1"/>
        <v/>
      </c>
    </row>
    <row r="55" spans="1:8" ht="16.2">
      <c r="A55" s="18"/>
      <c r="B55" s="14"/>
      <c r="C55" s="14"/>
      <c r="D55" s="10"/>
      <c r="E55" s="14"/>
      <c r="F55" s="14"/>
      <c r="G55" s="9" t="str">
        <f>IF(B55="","",IFERROR(VLOOKUP(B55,設定!$A$6:$B$25,2,FALSE),""))</f>
        <v/>
      </c>
      <c r="H55" s="15" t="str">
        <f t="shared" si="1"/>
        <v/>
      </c>
    </row>
    <row r="56" spans="1:8" ht="16.2">
      <c r="A56" s="18"/>
      <c r="B56" s="14"/>
      <c r="C56" s="14"/>
      <c r="D56" s="10"/>
      <c r="E56" s="14"/>
      <c r="F56" s="14"/>
      <c r="G56" s="9" t="str">
        <f>IF(B56="","",IFERROR(VLOOKUP(B56,設定!$A$6:$B$25,2,FALSE),""))</f>
        <v/>
      </c>
      <c r="H56" s="15" t="str">
        <f t="shared" si="1"/>
        <v/>
      </c>
    </row>
    <row r="57" spans="1:8" ht="16.2">
      <c r="A57" s="18"/>
      <c r="B57" s="14"/>
      <c r="C57" s="14"/>
      <c r="D57" s="10"/>
      <c r="E57" s="14"/>
      <c r="F57" s="14"/>
      <c r="G57" s="9" t="str">
        <f>IF(B57="","",IFERROR(VLOOKUP(B57,設定!$A$6:$B$25,2,FALSE),""))</f>
        <v/>
      </c>
      <c r="H57" s="15" t="str">
        <f t="shared" si="1"/>
        <v/>
      </c>
    </row>
    <row r="58" spans="1:8" ht="16.2">
      <c r="A58" s="18"/>
      <c r="B58" s="14"/>
      <c r="C58" s="14"/>
      <c r="D58" s="10"/>
      <c r="E58" s="14"/>
      <c r="F58" s="14"/>
      <c r="G58" s="9" t="str">
        <f>IF(B58="","",IFERROR(VLOOKUP(B58,設定!$A$6:$B$25,2,FALSE),""))</f>
        <v/>
      </c>
      <c r="H58" s="15" t="str">
        <f t="shared" si="1"/>
        <v/>
      </c>
    </row>
    <row r="59" spans="1:8" ht="16.2">
      <c r="A59" s="18"/>
      <c r="B59" s="14"/>
      <c r="C59" s="14"/>
      <c r="D59" s="10"/>
      <c r="E59" s="14"/>
      <c r="F59" s="14"/>
      <c r="G59" s="9" t="str">
        <f>IF(B59="","",IFERROR(VLOOKUP(B59,設定!$A$6:$B$25,2,FALSE),""))</f>
        <v/>
      </c>
      <c r="H59" s="15" t="str">
        <f t="shared" si="1"/>
        <v/>
      </c>
    </row>
    <row r="60" spans="1:8" ht="16.2">
      <c r="A60" s="18"/>
      <c r="B60" s="14"/>
      <c r="C60" s="14"/>
      <c r="D60" s="10"/>
      <c r="E60" s="14"/>
      <c r="F60" s="14"/>
      <c r="G60" s="9" t="str">
        <f>IF(B60="","",IFERROR(VLOOKUP(B60,設定!$A$6:$B$25,2,FALSE),""))</f>
        <v/>
      </c>
      <c r="H60" s="15" t="str">
        <f t="shared" si="1"/>
        <v/>
      </c>
    </row>
    <row r="61" spans="1:8" ht="16.2">
      <c r="A61" s="18"/>
      <c r="B61" s="14"/>
      <c r="C61" s="14"/>
      <c r="D61" s="10"/>
      <c r="E61" s="14"/>
      <c r="F61" s="14"/>
      <c r="G61" s="9" t="str">
        <f>IF(B61="","",IFERROR(VLOOKUP(B61,設定!$A$6:$B$25,2,FALSE),""))</f>
        <v/>
      </c>
      <c r="H61" s="15" t="str">
        <f t="shared" si="1"/>
        <v/>
      </c>
    </row>
    <row r="62" spans="1:8" ht="16.2">
      <c r="A62" s="18"/>
      <c r="B62" s="14"/>
      <c r="C62" s="14"/>
      <c r="D62" s="10"/>
      <c r="E62" s="14"/>
      <c r="F62" s="14"/>
      <c r="G62" s="9" t="str">
        <f>IF(B62="","",IFERROR(VLOOKUP(B62,設定!$A$6:$B$25,2,FALSE),""))</f>
        <v/>
      </c>
      <c r="H62" s="15" t="str">
        <f t="shared" si="1"/>
        <v/>
      </c>
    </row>
    <row r="63" spans="1:8" ht="16.2">
      <c r="A63" s="18"/>
      <c r="B63" s="14"/>
      <c r="C63" s="14"/>
      <c r="D63" s="10"/>
      <c r="E63" s="14"/>
      <c r="F63" s="14"/>
      <c r="G63" s="9" t="str">
        <f>IF(B63="","",IFERROR(VLOOKUP(B63,設定!$A$6:$B$25,2,FALSE),""))</f>
        <v/>
      </c>
      <c r="H63" s="15" t="str">
        <f t="shared" si="1"/>
        <v/>
      </c>
    </row>
    <row r="64" spans="1:8" ht="16.2">
      <c r="A64" s="18"/>
      <c r="B64" s="14"/>
      <c r="C64" s="14"/>
      <c r="D64" s="10"/>
      <c r="E64" s="14"/>
      <c r="F64" s="14"/>
      <c r="G64" s="9" t="str">
        <f>IF(B64="","",IFERROR(VLOOKUP(B64,設定!$A$6:$B$25,2,FALSE),""))</f>
        <v/>
      </c>
      <c r="H64" s="15" t="str">
        <f t="shared" si="1"/>
        <v/>
      </c>
    </row>
    <row r="65" spans="1:8" ht="16.2">
      <c r="A65" s="18"/>
      <c r="B65" s="14"/>
      <c r="C65" s="14"/>
      <c r="D65" s="10"/>
      <c r="E65" s="14"/>
      <c r="F65" s="14"/>
      <c r="G65" s="9" t="str">
        <f>IF(B65="","",IFERROR(VLOOKUP(B65,設定!$A$6:$B$25,2,FALSE),""))</f>
        <v/>
      </c>
      <c r="H65" s="15" t="str">
        <f t="shared" si="1"/>
        <v/>
      </c>
    </row>
    <row r="66" spans="1:8" ht="16.2">
      <c r="A66" s="18"/>
      <c r="B66" s="14"/>
      <c r="C66" s="14"/>
      <c r="D66" s="10"/>
      <c r="E66" s="14"/>
      <c r="F66" s="14"/>
      <c r="G66" s="9" t="str">
        <f>IF(B66="","",IFERROR(VLOOKUP(B66,設定!$A$6:$B$25,2,FALSE),""))</f>
        <v/>
      </c>
      <c r="H66" s="15" t="str">
        <f t="shared" si="1"/>
        <v/>
      </c>
    </row>
    <row r="67" spans="1:8" ht="16.2">
      <c r="A67" s="18"/>
      <c r="B67" s="14"/>
      <c r="C67" s="14"/>
      <c r="D67" s="10"/>
      <c r="E67" s="14"/>
      <c r="F67" s="14"/>
      <c r="G67" s="9" t="str">
        <f>IF(B67="","",IFERROR(VLOOKUP(B67,設定!$A$6:$B$25,2,FALSE),""))</f>
        <v/>
      </c>
      <c r="H67" s="15" t="str">
        <f t="shared" si="1"/>
        <v/>
      </c>
    </row>
    <row r="68" spans="1:8" ht="16.2">
      <c r="A68" s="18"/>
      <c r="B68" s="14"/>
      <c r="C68" s="14"/>
      <c r="D68" s="10"/>
      <c r="E68" s="14"/>
      <c r="F68" s="14"/>
      <c r="G68" s="9" t="str">
        <f>IF(B68="","",IFERROR(VLOOKUP(B68,設定!$A$6:$B$25,2,FALSE),""))</f>
        <v/>
      </c>
      <c r="H68" s="15" t="str">
        <f t="shared" ref="H68:H99" si="2">IF(A68="","",YEAR(A68)*100+MONTH(A68))</f>
        <v/>
      </c>
    </row>
    <row r="69" spans="1:8" ht="16.2">
      <c r="A69" s="18"/>
      <c r="B69" s="14"/>
      <c r="C69" s="14"/>
      <c r="D69" s="10"/>
      <c r="E69" s="14"/>
      <c r="F69" s="14"/>
      <c r="G69" s="9" t="str">
        <f>IF(B69="","",IFERROR(VLOOKUP(B69,設定!$A$6:$B$25,2,FALSE),""))</f>
        <v/>
      </c>
      <c r="H69" s="15" t="str">
        <f t="shared" si="2"/>
        <v/>
      </c>
    </row>
    <row r="70" spans="1:8" ht="16.2">
      <c r="A70" s="18"/>
      <c r="B70" s="14"/>
      <c r="C70" s="14"/>
      <c r="D70" s="10"/>
      <c r="E70" s="14"/>
      <c r="F70" s="14"/>
      <c r="G70" s="9" t="str">
        <f>IF(B70="","",IFERROR(VLOOKUP(B70,設定!$A$6:$B$25,2,FALSE),""))</f>
        <v/>
      </c>
      <c r="H70" s="15" t="str">
        <f t="shared" si="2"/>
        <v/>
      </c>
    </row>
    <row r="71" spans="1:8" ht="16.2">
      <c r="A71" s="18"/>
      <c r="B71" s="14"/>
      <c r="C71" s="14"/>
      <c r="D71" s="10"/>
      <c r="E71" s="14"/>
      <c r="F71" s="14"/>
      <c r="G71" s="9" t="str">
        <f>IF(B71="","",IFERROR(VLOOKUP(B71,設定!$A$6:$B$25,2,FALSE),""))</f>
        <v/>
      </c>
      <c r="H71" s="15" t="str">
        <f t="shared" si="2"/>
        <v/>
      </c>
    </row>
    <row r="72" spans="1:8" ht="16.2">
      <c r="A72" s="18"/>
      <c r="B72" s="14"/>
      <c r="C72" s="14"/>
      <c r="D72" s="10"/>
      <c r="E72" s="14"/>
      <c r="F72" s="14"/>
      <c r="G72" s="9" t="str">
        <f>IF(B72="","",IFERROR(VLOOKUP(B72,設定!$A$6:$B$25,2,FALSE),""))</f>
        <v/>
      </c>
      <c r="H72" s="15" t="str">
        <f t="shared" si="2"/>
        <v/>
      </c>
    </row>
    <row r="73" spans="1:8" ht="16.2">
      <c r="A73" s="18"/>
      <c r="B73" s="14"/>
      <c r="C73" s="14"/>
      <c r="D73" s="10"/>
      <c r="E73" s="14"/>
      <c r="F73" s="14"/>
      <c r="G73" s="9" t="str">
        <f>IF(B73="","",IFERROR(VLOOKUP(B73,設定!$A$6:$B$25,2,FALSE),""))</f>
        <v/>
      </c>
      <c r="H73" s="15" t="str">
        <f t="shared" si="2"/>
        <v/>
      </c>
    </row>
    <row r="74" spans="1:8" ht="16.2">
      <c r="A74" s="18"/>
      <c r="B74" s="14"/>
      <c r="C74" s="14"/>
      <c r="D74" s="10"/>
      <c r="E74" s="14"/>
      <c r="F74" s="14"/>
      <c r="G74" s="9" t="str">
        <f>IF(B74="","",IFERROR(VLOOKUP(B74,設定!$A$6:$B$25,2,FALSE),""))</f>
        <v/>
      </c>
      <c r="H74" s="15" t="str">
        <f t="shared" si="2"/>
        <v/>
      </c>
    </row>
    <row r="75" spans="1:8" ht="16.2">
      <c r="A75" s="18"/>
      <c r="B75" s="14"/>
      <c r="C75" s="14"/>
      <c r="D75" s="10"/>
      <c r="E75" s="14"/>
      <c r="F75" s="14"/>
      <c r="G75" s="9" t="str">
        <f>IF(B75="","",IFERROR(VLOOKUP(B75,設定!$A$6:$B$25,2,FALSE),""))</f>
        <v/>
      </c>
      <c r="H75" s="15" t="str">
        <f t="shared" si="2"/>
        <v/>
      </c>
    </row>
    <row r="76" spans="1:8" ht="16.2">
      <c r="A76" s="18"/>
      <c r="B76" s="14"/>
      <c r="C76" s="14"/>
      <c r="D76" s="10"/>
      <c r="E76" s="14"/>
      <c r="F76" s="14"/>
      <c r="G76" s="9" t="str">
        <f>IF(B76="","",IFERROR(VLOOKUP(B76,設定!$A$6:$B$25,2,FALSE),""))</f>
        <v/>
      </c>
      <c r="H76" s="15" t="str">
        <f t="shared" si="2"/>
        <v/>
      </c>
    </row>
    <row r="77" spans="1:8" ht="16.2">
      <c r="A77" s="18"/>
      <c r="B77" s="14"/>
      <c r="C77" s="14"/>
      <c r="D77" s="10"/>
      <c r="E77" s="14"/>
      <c r="F77" s="14"/>
      <c r="G77" s="9" t="str">
        <f>IF(B77="","",IFERROR(VLOOKUP(B77,設定!$A$6:$B$25,2,FALSE),""))</f>
        <v/>
      </c>
      <c r="H77" s="15" t="str">
        <f t="shared" si="2"/>
        <v/>
      </c>
    </row>
    <row r="78" spans="1:8" ht="16.2">
      <c r="A78" s="18"/>
      <c r="B78" s="14"/>
      <c r="C78" s="14"/>
      <c r="D78" s="10"/>
      <c r="E78" s="14"/>
      <c r="F78" s="14"/>
      <c r="G78" s="9" t="str">
        <f>IF(B78="","",IFERROR(VLOOKUP(B78,設定!$A$6:$B$25,2,FALSE),""))</f>
        <v/>
      </c>
      <c r="H78" s="15" t="str">
        <f t="shared" si="2"/>
        <v/>
      </c>
    </row>
    <row r="79" spans="1:8" ht="16.2">
      <c r="A79" s="18"/>
      <c r="B79" s="14"/>
      <c r="C79" s="14"/>
      <c r="D79" s="10"/>
      <c r="E79" s="14"/>
      <c r="F79" s="14"/>
      <c r="G79" s="9" t="str">
        <f>IF(B79="","",IFERROR(VLOOKUP(B79,設定!$A$6:$B$25,2,FALSE),""))</f>
        <v/>
      </c>
      <c r="H79" s="15" t="str">
        <f t="shared" si="2"/>
        <v/>
      </c>
    </row>
    <row r="80" spans="1:8" ht="16.2">
      <c r="A80" s="18"/>
      <c r="B80" s="14"/>
      <c r="C80" s="14"/>
      <c r="D80" s="10"/>
      <c r="E80" s="14"/>
      <c r="F80" s="14"/>
      <c r="G80" s="9" t="str">
        <f>IF(B80="","",IFERROR(VLOOKUP(B80,設定!$A$6:$B$25,2,FALSE),""))</f>
        <v/>
      </c>
      <c r="H80" s="15" t="str">
        <f t="shared" si="2"/>
        <v/>
      </c>
    </row>
    <row r="81" spans="1:8" ht="16.2">
      <c r="A81" s="18"/>
      <c r="B81" s="14"/>
      <c r="C81" s="14"/>
      <c r="D81" s="10"/>
      <c r="E81" s="14"/>
      <c r="F81" s="14"/>
      <c r="G81" s="9" t="str">
        <f>IF(B81="","",IFERROR(VLOOKUP(B81,設定!$A$6:$B$25,2,FALSE),""))</f>
        <v/>
      </c>
      <c r="H81" s="15" t="str">
        <f t="shared" si="2"/>
        <v/>
      </c>
    </row>
    <row r="82" spans="1:8" ht="16.2">
      <c r="A82" s="18"/>
      <c r="B82" s="14"/>
      <c r="C82" s="14"/>
      <c r="D82" s="10"/>
      <c r="E82" s="14"/>
      <c r="F82" s="14"/>
      <c r="G82" s="9" t="str">
        <f>IF(B82="","",IFERROR(VLOOKUP(B82,設定!$A$6:$B$25,2,FALSE),""))</f>
        <v/>
      </c>
      <c r="H82" s="15" t="str">
        <f t="shared" si="2"/>
        <v/>
      </c>
    </row>
    <row r="83" spans="1:8" ht="16.2">
      <c r="A83" s="18"/>
      <c r="B83" s="14"/>
      <c r="C83" s="14"/>
      <c r="D83" s="10"/>
      <c r="E83" s="14"/>
      <c r="F83" s="14"/>
      <c r="G83" s="9" t="str">
        <f>IF(B83="","",IFERROR(VLOOKUP(B83,設定!$A$6:$B$25,2,FALSE),""))</f>
        <v/>
      </c>
      <c r="H83" s="15" t="str">
        <f t="shared" si="2"/>
        <v/>
      </c>
    </row>
    <row r="84" spans="1:8" ht="16.2">
      <c r="A84" s="18"/>
      <c r="B84" s="14"/>
      <c r="C84" s="14"/>
      <c r="D84" s="10"/>
      <c r="E84" s="14"/>
      <c r="F84" s="14"/>
      <c r="G84" s="9" t="str">
        <f>IF(B84="","",IFERROR(VLOOKUP(B84,設定!$A$6:$B$25,2,FALSE),""))</f>
        <v/>
      </c>
      <c r="H84" s="15" t="str">
        <f t="shared" si="2"/>
        <v/>
      </c>
    </row>
    <row r="85" spans="1:8" ht="16.2">
      <c r="A85" s="18"/>
      <c r="B85" s="14"/>
      <c r="C85" s="14"/>
      <c r="D85" s="10"/>
      <c r="E85" s="14"/>
      <c r="F85" s="14"/>
      <c r="G85" s="9" t="str">
        <f>IF(B85="","",IFERROR(VLOOKUP(B85,設定!$A$6:$B$25,2,FALSE),""))</f>
        <v/>
      </c>
      <c r="H85" s="15" t="str">
        <f t="shared" si="2"/>
        <v/>
      </c>
    </row>
    <row r="86" spans="1:8" ht="16.2">
      <c r="A86" s="18"/>
      <c r="B86" s="14"/>
      <c r="C86" s="14"/>
      <c r="D86" s="10"/>
      <c r="E86" s="14"/>
      <c r="F86" s="14"/>
      <c r="G86" s="9" t="str">
        <f>IF(B86="","",IFERROR(VLOOKUP(B86,設定!$A$6:$B$25,2,FALSE),""))</f>
        <v/>
      </c>
      <c r="H86" s="15" t="str">
        <f t="shared" si="2"/>
        <v/>
      </c>
    </row>
    <row r="87" spans="1:8" ht="16.2">
      <c r="A87" s="18"/>
      <c r="B87" s="14"/>
      <c r="C87" s="14"/>
      <c r="D87" s="10"/>
      <c r="E87" s="14"/>
      <c r="F87" s="14"/>
      <c r="G87" s="9" t="str">
        <f>IF(B87="","",IFERROR(VLOOKUP(B87,設定!$A$6:$B$25,2,FALSE),""))</f>
        <v/>
      </c>
      <c r="H87" s="15" t="str">
        <f t="shared" si="2"/>
        <v/>
      </c>
    </row>
    <row r="88" spans="1:8" ht="16.2">
      <c r="A88" s="18"/>
      <c r="B88" s="14"/>
      <c r="C88" s="14"/>
      <c r="D88" s="10"/>
      <c r="E88" s="14"/>
      <c r="F88" s="14"/>
      <c r="G88" s="9" t="str">
        <f>IF(B88="","",IFERROR(VLOOKUP(B88,設定!$A$6:$B$25,2,FALSE),""))</f>
        <v/>
      </c>
      <c r="H88" s="15" t="str">
        <f t="shared" si="2"/>
        <v/>
      </c>
    </row>
    <row r="89" spans="1:8" ht="16.2">
      <c r="A89" s="18"/>
      <c r="B89" s="14"/>
      <c r="C89" s="14"/>
      <c r="D89" s="10"/>
      <c r="E89" s="14"/>
      <c r="F89" s="14"/>
      <c r="G89" s="9" t="str">
        <f>IF(B89="","",IFERROR(VLOOKUP(B89,設定!$A$6:$B$25,2,FALSE),""))</f>
        <v/>
      </c>
      <c r="H89" s="15" t="str">
        <f t="shared" si="2"/>
        <v/>
      </c>
    </row>
    <row r="90" spans="1:8" ht="16.2">
      <c r="A90" s="18"/>
      <c r="B90" s="14"/>
      <c r="C90" s="14"/>
      <c r="D90" s="10"/>
      <c r="E90" s="14"/>
      <c r="F90" s="14"/>
      <c r="G90" s="9" t="str">
        <f>IF(B90="","",IFERROR(VLOOKUP(B90,設定!$A$6:$B$25,2,FALSE),""))</f>
        <v/>
      </c>
      <c r="H90" s="15" t="str">
        <f t="shared" si="2"/>
        <v/>
      </c>
    </row>
    <row r="91" spans="1:8" ht="16.2">
      <c r="A91" s="18"/>
      <c r="B91" s="14"/>
      <c r="C91" s="14"/>
      <c r="D91" s="10"/>
      <c r="E91" s="14"/>
      <c r="F91" s="14"/>
      <c r="G91" s="9" t="str">
        <f>IF(B91="","",IFERROR(VLOOKUP(B91,設定!$A$6:$B$25,2,FALSE),""))</f>
        <v/>
      </c>
      <c r="H91" s="15" t="str">
        <f t="shared" si="2"/>
        <v/>
      </c>
    </row>
    <row r="92" spans="1:8" ht="16.2">
      <c r="A92" s="18"/>
      <c r="B92" s="14"/>
      <c r="C92" s="14"/>
      <c r="D92" s="10"/>
      <c r="E92" s="14"/>
      <c r="F92" s="14"/>
      <c r="G92" s="9" t="str">
        <f>IF(B92="","",IFERROR(VLOOKUP(B92,設定!$A$6:$B$25,2,FALSE),""))</f>
        <v/>
      </c>
      <c r="H92" s="15" t="str">
        <f t="shared" si="2"/>
        <v/>
      </c>
    </row>
    <row r="93" spans="1:8" ht="16.2">
      <c r="A93" s="18"/>
      <c r="B93" s="14"/>
      <c r="C93" s="14"/>
      <c r="D93" s="10"/>
      <c r="E93" s="14"/>
      <c r="F93" s="14"/>
      <c r="G93" s="9" t="str">
        <f>IF(B93="","",IFERROR(VLOOKUP(B93,設定!$A$6:$B$25,2,FALSE),""))</f>
        <v/>
      </c>
      <c r="H93" s="15" t="str">
        <f t="shared" si="2"/>
        <v/>
      </c>
    </row>
    <row r="94" spans="1:8" ht="16.2">
      <c r="A94" s="18"/>
      <c r="B94" s="14"/>
      <c r="C94" s="14"/>
      <c r="D94" s="10"/>
      <c r="E94" s="14"/>
      <c r="F94" s="14"/>
      <c r="G94" s="9" t="str">
        <f>IF(B94="","",IFERROR(VLOOKUP(B94,設定!$A$6:$B$25,2,FALSE),""))</f>
        <v/>
      </c>
      <c r="H94" s="15" t="str">
        <f t="shared" si="2"/>
        <v/>
      </c>
    </row>
    <row r="95" spans="1:8" ht="16.2">
      <c r="A95" s="18"/>
      <c r="B95" s="14"/>
      <c r="C95" s="14"/>
      <c r="D95" s="10"/>
      <c r="E95" s="14"/>
      <c r="F95" s="14"/>
      <c r="G95" s="9" t="str">
        <f>IF(B95="","",IFERROR(VLOOKUP(B95,設定!$A$6:$B$25,2,FALSE),""))</f>
        <v/>
      </c>
      <c r="H95" s="15" t="str">
        <f t="shared" si="2"/>
        <v/>
      </c>
    </row>
    <row r="96" spans="1:8" ht="16.2">
      <c r="A96" s="18"/>
      <c r="B96" s="14"/>
      <c r="C96" s="14"/>
      <c r="D96" s="10"/>
      <c r="E96" s="14"/>
      <c r="F96" s="14"/>
      <c r="G96" s="9" t="str">
        <f>IF(B96="","",IFERROR(VLOOKUP(B96,設定!$A$6:$B$25,2,FALSE),""))</f>
        <v/>
      </c>
      <c r="H96" s="15" t="str">
        <f t="shared" si="2"/>
        <v/>
      </c>
    </row>
    <row r="97" spans="1:8" ht="16.2">
      <c r="A97" s="18"/>
      <c r="B97" s="14"/>
      <c r="C97" s="14"/>
      <c r="D97" s="10"/>
      <c r="E97" s="14"/>
      <c r="F97" s="14"/>
      <c r="G97" s="9" t="str">
        <f>IF(B97="","",IFERROR(VLOOKUP(B97,設定!$A$6:$B$25,2,FALSE),""))</f>
        <v/>
      </c>
      <c r="H97" s="15" t="str">
        <f t="shared" si="2"/>
        <v/>
      </c>
    </row>
    <row r="98" spans="1:8" ht="16.2">
      <c r="A98" s="18"/>
      <c r="B98" s="14"/>
      <c r="C98" s="14"/>
      <c r="D98" s="10"/>
      <c r="E98" s="14"/>
      <c r="F98" s="14"/>
      <c r="G98" s="9" t="str">
        <f>IF(B98="","",IFERROR(VLOOKUP(B98,設定!$A$6:$B$25,2,FALSE),""))</f>
        <v/>
      </c>
      <c r="H98" s="15" t="str">
        <f t="shared" si="2"/>
        <v/>
      </c>
    </row>
    <row r="99" spans="1:8" ht="16.2">
      <c r="A99" s="18"/>
      <c r="B99" s="14"/>
      <c r="C99" s="14"/>
      <c r="D99" s="10"/>
      <c r="E99" s="14"/>
      <c r="F99" s="14"/>
      <c r="G99" s="9" t="str">
        <f>IF(B99="","",IFERROR(VLOOKUP(B99,設定!$A$6:$B$25,2,FALSE),""))</f>
        <v/>
      </c>
      <c r="H99" s="15" t="str">
        <f t="shared" si="2"/>
        <v/>
      </c>
    </row>
    <row r="100" spans="1:8" ht="16.2">
      <c r="A100" s="18"/>
      <c r="B100" s="14"/>
      <c r="C100" s="14"/>
      <c r="D100" s="10"/>
      <c r="E100" s="14"/>
      <c r="F100" s="14"/>
      <c r="G100" s="9" t="str">
        <f>IF(B100="","",IFERROR(VLOOKUP(B100,設定!$A$6:$B$25,2,FALSE),""))</f>
        <v/>
      </c>
      <c r="H100" s="15" t="str">
        <f t="shared" ref="H100:H131" si="3">IF(A100="","",YEAR(A100)*100+MONTH(A100))</f>
        <v/>
      </c>
    </row>
    <row r="101" spans="1:8" ht="16.2">
      <c r="A101" s="18"/>
      <c r="B101" s="14"/>
      <c r="C101" s="14"/>
      <c r="D101" s="10"/>
      <c r="E101" s="14"/>
      <c r="F101" s="14"/>
      <c r="G101" s="9" t="str">
        <f>IF(B101="","",IFERROR(VLOOKUP(B101,設定!$A$6:$B$25,2,FALSE),""))</f>
        <v/>
      </c>
      <c r="H101" s="15" t="str">
        <f t="shared" si="3"/>
        <v/>
      </c>
    </row>
    <row r="102" spans="1:8" ht="16.2">
      <c r="A102" s="18"/>
      <c r="B102" s="14"/>
      <c r="C102" s="14"/>
      <c r="D102" s="10"/>
      <c r="E102" s="14"/>
      <c r="F102" s="14"/>
      <c r="G102" s="9" t="str">
        <f>IF(B102="","",IFERROR(VLOOKUP(B102,設定!$A$6:$B$25,2,FALSE),""))</f>
        <v/>
      </c>
      <c r="H102" s="15" t="str">
        <f t="shared" si="3"/>
        <v/>
      </c>
    </row>
    <row r="103" spans="1:8" ht="16.2">
      <c r="A103" s="18"/>
      <c r="B103" s="14"/>
      <c r="C103" s="14"/>
      <c r="D103" s="10"/>
      <c r="E103" s="14"/>
      <c r="F103" s="14"/>
      <c r="G103" s="9" t="str">
        <f>IF(B103="","",IFERROR(VLOOKUP(B103,設定!$A$6:$B$25,2,FALSE),""))</f>
        <v/>
      </c>
      <c r="H103" s="15" t="str">
        <f t="shared" si="3"/>
        <v/>
      </c>
    </row>
    <row r="104" spans="1:8" ht="16.2">
      <c r="A104" s="18"/>
      <c r="B104" s="14"/>
      <c r="C104" s="14"/>
      <c r="D104" s="10"/>
      <c r="E104" s="14"/>
      <c r="F104" s="14"/>
      <c r="G104" s="9" t="str">
        <f>IF(B104="","",IFERROR(VLOOKUP(B104,設定!$A$6:$B$25,2,FALSE),""))</f>
        <v/>
      </c>
      <c r="H104" s="15" t="str">
        <f t="shared" si="3"/>
        <v/>
      </c>
    </row>
    <row r="105" spans="1:8" ht="16.2">
      <c r="A105" s="18"/>
      <c r="B105" s="14"/>
      <c r="C105" s="14"/>
      <c r="D105" s="10"/>
      <c r="E105" s="14"/>
      <c r="F105" s="14"/>
      <c r="G105" s="9" t="str">
        <f>IF(B105="","",IFERROR(VLOOKUP(B105,設定!$A$6:$B$25,2,FALSE),""))</f>
        <v/>
      </c>
      <c r="H105" s="15" t="str">
        <f t="shared" si="3"/>
        <v/>
      </c>
    </row>
    <row r="106" spans="1:8" ht="16.2">
      <c r="A106" s="18"/>
      <c r="B106" s="14"/>
      <c r="C106" s="14"/>
      <c r="D106" s="10"/>
      <c r="E106" s="14"/>
      <c r="F106" s="14"/>
      <c r="G106" s="9" t="str">
        <f>IF(B106="","",IFERROR(VLOOKUP(B106,設定!$A$6:$B$25,2,FALSE),""))</f>
        <v/>
      </c>
      <c r="H106" s="15" t="str">
        <f t="shared" si="3"/>
        <v/>
      </c>
    </row>
    <row r="107" spans="1:8" ht="16.2">
      <c r="A107" s="18"/>
      <c r="B107" s="14"/>
      <c r="C107" s="14"/>
      <c r="D107" s="10"/>
      <c r="E107" s="14"/>
      <c r="F107" s="14"/>
      <c r="G107" s="9" t="str">
        <f>IF(B107="","",IFERROR(VLOOKUP(B107,設定!$A$6:$B$25,2,FALSE),""))</f>
        <v/>
      </c>
      <c r="H107" s="15" t="str">
        <f t="shared" si="3"/>
        <v/>
      </c>
    </row>
    <row r="108" spans="1:8" ht="16.2">
      <c r="A108" s="18"/>
      <c r="B108" s="14"/>
      <c r="C108" s="14"/>
      <c r="D108" s="10"/>
      <c r="E108" s="14"/>
      <c r="F108" s="14"/>
      <c r="G108" s="9" t="str">
        <f>IF(B108="","",IFERROR(VLOOKUP(B108,設定!$A$6:$B$25,2,FALSE),""))</f>
        <v/>
      </c>
      <c r="H108" s="15" t="str">
        <f t="shared" si="3"/>
        <v/>
      </c>
    </row>
    <row r="109" spans="1:8" ht="16.2">
      <c r="A109" s="18"/>
      <c r="B109" s="14"/>
      <c r="C109" s="14"/>
      <c r="D109" s="10"/>
      <c r="E109" s="14"/>
      <c r="F109" s="14"/>
      <c r="G109" s="9" t="str">
        <f>IF(B109="","",IFERROR(VLOOKUP(B109,設定!$A$6:$B$25,2,FALSE),""))</f>
        <v/>
      </c>
      <c r="H109" s="15" t="str">
        <f t="shared" si="3"/>
        <v/>
      </c>
    </row>
    <row r="110" spans="1:8" ht="16.2">
      <c r="A110" s="18"/>
      <c r="B110" s="14"/>
      <c r="C110" s="14"/>
      <c r="D110" s="10"/>
      <c r="E110" s="14"/>
      <c r="F110" s="14"/>
      <c r="G110" s="9" t="str">
        <f>IF(B110="","",IFERROR(VLOOKUP(B110,設定!$A$6:$B$25,2,FALSE),""))</f>
        <v/>
      </c>
      <c r="H110" s="15" t="str">
        <f t="shared" si="3"/>
        <v/>
      </c>
    </row>
    <row r="111" spans="1:8" ht="16.2">
      <c r="A111" s="18"/>
      <c r="B111" s="14"/>
      <c r="C111" s="14"/>
      <c r="D111" s="10"/>
      <c r="E111" s="14"/>
      <c r="F111" s="14"/>
      <c r="G111" s="9" t="str">
        <f>IF(B111="","",IFERROR(VLOOKUP(B111,設定!$A$6:$B$25,2,FALSE),""))</f>
        <v/>
      </c>
      <c r="H111" s="15" t="str">
        <f t="shared" si="3"/>
        <v/>
      </c>
    </row>
    <row r="112" spans="1:8" ht="16.2">
      <c r="A112" s="18"/>
      <c r="B112" s="14"/>
      <c r="C112" s="14"/>
      <c r="D112" s="10"/>
      <c r="E112" s="14"/>
      <c r="F112" s="14"/>
      <c r="G112" s="9" t="str">
        <f>IF(B112="","",IFERROR(VLOOKUP(B112,設定!$A$6:$B$25,2,FALSE),""))</f>
        <v/>
      </c>
      <c r="H112" s="15" t="str">
        <f t="shared" si="3"/>
        <v/>
      </c>
    </row>
    <row r="113" spans="1:8" ht="16.2">
      <c r="A113" s="18"/>
      <c r="B113" s="14"/>
      <c r="C113" s="14"/>
      <c r="D113" s="10"/>
      <c r="E113" s="14"/>
      <c r="F113" s="14"/>
      <c r="G113" s="9" t="str">
        <f>IF(B113="","",IFERROR(VLOOKUP(B113,設定!$A$6:$B$25,2,FALSE),""))</f>
        <v/>
      </c>
      <c r="H113" s="15" t="str">
        <f t="shared" si="3"/>
        <v/>
      </c>
    </row>
    <row r="114" spans="1:8" ht="16.2">
      <c r="A114" s="18"/>
      <c r="B114" s="14"/>
      <c r="C114" s="14"/>
      <c r="D114" s="10"/>
      <c r="E114" s="14"/>
      <c r="F114" s="14"/>
      <c r="G114" s="9" t="str">
        <f>IF(B114="","",IFERROR(VLOOKUP(B114,設定!$A$6:$B$25,2,FALSE),""))</f>
        <v/>
      </c>
      <c r="H114" s="15" t="str">
        <f t="shared" si="3"/>
        <v/>
      </c>
    </row>
    <row r="115" spans="1:8" ht="16.2">
      <c r="A115" s="18"/>
      <c r="B115" s="14"/>
      <c r="C115" s="14"/>
      <c r="D115" s="10"/>
      <c r="E115" s="14"/>
      <c r="F115" s="14"/>
      <c r="G115" s="9" t="str">
        <f>IF(B115="","",IFERROR(VLOOKUP(B115,設定!$A$6:$B$25,2,FALSE),""))</f>
        <v/>
      </c>
      <c r="H115" s="15" t="str">
        <f t="shared" si="3"/>
        <v/>
      </c>
    </row>
    <row r="116" spans="1:8" ht="16.2">
      <c r="A116" s="18"/>
      <c r="B116" s="14"/>
      <c r="C116" s="14"/>
      <c r="D116" s="10"/>
      <c r="E116" s="14"/>
      <c r="F116" s="14"/>
      <c r="G116" s="9" t="str">
        <f>IF(B116="","",IFERROR(VLOOKUP(B116,設定!$A$6:$B$25,2,FALSE),""))</f>
        <v/>
      </c>
      <c r="H116" s="15" t="str">
        <f t="shared" si="3"/>
        <v/>
      </c>
    </row>
    <row r="117" spans="1:8" ht="16.2">
      <c r="A117" s="18"/>
      <c r="B117" s="14"/>
      <c r="C117" s="14"/>
      <c r="D117" s="10"/>
      <c r="E117" s="14"/>
      <c r="F117" s="14"/>
      <c r="G117" s="9" t="str">
        <f>IF(B117="","",IFERROR(VLOOKUP(B117,設定!$A$6:$B$25,2,FALSE),""))</f>
        <v/>
      </c>
      <c r="H117" s="15" t="str">
        <f t="shared" si="3"/>
        <v/>
      </c>
    </row>
    <row r="118" spans="1:8" ht="16.2">
      <c r="A118" s="18"/>
      <c r="B118" s="14"/>
      <c r="C118" s="14"/>
      <c r="D118" s="10"/>
      <c r="E118" s="14"/>
      <c r="F118" s="14"/>
      <c r="G118" s="9" t="str">
        <f>IF(B118="","",IFERROR(VLOOKUP(B118,設定!$A$6:$B$25,2,FALSE),""))</f>
        <v/>
      </c>
      <c r="H118" s="15" t="str">
        <f t="shared" si="3"/>
        <v/>
      </c>
    </row>
    <row r="119" spans="1:8" ht="16.2">
      <c r="A119" s="18"/>
      <c r="B119" s="14"/>
      <c r="C119" s="14"/>
      <c r="D119" s="10"/>
      <c r="E119" s="14"/>
      <c r="F119" s="14"/>
      <c r="G119" s="9" t="str">
        <f>IF(B119="","",IFERROR(VLOOKUP(B119,設定!$A$6:$B$25,2,FALSE),""))</f>
        <v/>
      </c>
      <c r="H119" s="15" t="str">
        <f t="shared" si="3"/>
        <v/>
      </c>
    </row>
    <row r="120" spans="1:8" ht="16.2">
      <c r="A120" s="18"/>
      <c r="B120" s="14"/>
      <c r="C120" s="14"/>
      <c r="D120" s="10"/>
      <c r="E120" s="14"/>
      <c r="F120" s="14"/>
      <c r="G120" s="9" t="str">
        <f>IF(B120="","",IFERROR(VLOOKUP(B120,設定!$A$6:$B$25,2,FALSE),""))</f>
        <v/>
      </c>
      <c r="H120" s="15" t="str">
        <f t="shared" si="3"/>
        <v/>
      </c>
    </row>
    <row r="121" spans="1:8" ht="16.2">
      <c r="A121" s="18"/>
      <c r="B121" s="14"/>
      <c r="C121" s="14"/>
      <c r="D121" s="10"/>
      <c r="E121" s="14"/>
      <c r="F121" s="14"/>
      <c r="G121" s="9" t="str">
        <f>IF(B121="","",IFERROR(VLOOKUP(B121,設定!$A$6:$B$25,2,FALSE),""))</f>
        <v/>
      </c>
      <c r="H121" s="15" t="str">
        <f t="shared" si="3"/>
        <v/>
      </c>
    </row>
    <row r="122" spans="1:8" ht="16.2">
      <c r="A122" s="18"/>
      <c r="B122" s="14"/>
      <c r="C122" s="14"/>
      <c r="D122" s="10"/>
      <c r="E122" s="14"/>
      <c r="F122" s="14"/>
      <c r="G122" s="9" t="str">
        <f>IF(B122="","",IFERROR(VLOOKUP(B122,設定!$A$6:$B$25,2,FALSE),""))</f>
        <v/>
      </c>
      <c r="H122" s="15" t="str">
        <f t="shared" si="3"/>
        <v/>
      </c>
    </row>
    <row r="123" spans="1:8" ht="16.2">
      <c r="A123" s="18"/>
      <c r="B123" s="14"/>
      <c r="C123" s="14"/>
      <c r="D123" s="10"/>
      <c r="E123" s="14"/>
      <c r="F123" s="14"/>
      <c r="G123" s="9" t="str">
        <f>IF(B123="","",IFERROR(VLOOKUP(B123,設定!$A$6:$B$25,2,FALSE),""))</f>
        <v/>
      </c>
      <c r="H123" s="15" t="str">
        <f t="shared" si="3"/>
        <v/>
      </c>
    </row>
    <row r="124" spans="1:8" ht="16.2">
      <c r="A124" s="18"/>
      <c r="B124" s="14"/>
      <c r="C124" s="14"/>
      <c r="D124" s="10"/>
      <c r="E124" s="14"/>
      <c r="F124" s="14"/>
      <c r="G124" s="9" t="str">
        <f>IF(B124="","",IFERROR(VLOOKUP(B124,設定!$A$6:$B$25,2,FALSE),""))</f>
        <v/>
      </c>
      <c r="H124" s="15" t="str">
        <f t="shared" si="3"/>
        <v/>
      </c>
    </row>
    <row r="125" spans="1:8" ht="16.2">
      <c r="A125" s="18"/>
      <c r="B125" s="14"/>
      <c r="C125" s="14"/>
      <c r="D125" s="10"/>
      <c r="E125" s="14"/>
      <c r="F125" s="14"/>
      <c r="G125" s="9" t="str">
        <f>IF(B125="","",IFERROR(VLOOKUP(B125,設定!$A$6:$B$25,2,FALSE),""))</f>
        <v/>
      </c>
      <c r="H125" s="15" t="str">
        <f t="shared" si="3"/>
        <v/>
      </c>
    </row>
    <row r="126" spans="1:8" ht="16.2">
      <c r="A126" s="18"/>
      <c r="B126" s="14"/>
      <c r="C126" s="14"/>
      <c r="D126" s="10"/>
      <c r="E126" s="14"/>
      <c r="F126" s="14"/>
      <c r="G126" s="9" t="str">
        <f>IF(B126="","",IFERROR(VLOOKUP(B126,設定!$A$6:$B$25,2,FALSE),""))</f>
        <v/>
      </c>
      <c r="H126" s="15" t="str">
        <f t="shared" si="3"/>
        <v/>
      </c>
    </row>
    <row r="127" spans="1:8" ht="16.2">
      <c r="A127" s="18"/>
      <c r="B127" s="14"/>
      <c r="C127" s="14"/>
      <c r="D127" s="10"/>
      <c r="E127" s="14"/>
      <c r="F127" s="14"/>
      <c r="G127" s="9" t="str">
        <f>IF(B127="","",IFERROR(VLOOKUP(B127,設定!$A$6:$B$25,2,FALSE),""))</f>
        <v/>
      </c>
      <c r="H127" s="15" t="str">
        <f t="shared" si="3"/>
        <v/>
      </c>
    </row>
    <row r="128" spans="1:8" ht="16.2">
      <c r="A128" s="18"/>
      <c r="B128" s="14"/>
      <c r="C128" s="14"/>
      <c r="D128" s="10"/>
      <c r="E128" s="14"/>
      <c r="F128" s="14"/>
      <c r="G128" s="9" t="str">
        <f>IF(B128="","",IFERROR(VLOOKUP(B128,設定!$A$6:$B$25,2,FALSE),""))</f>
        <v/>
      </c>
      <c r="H128" s="15" t="str">
        <f t="shared" si="3"/>
        <v/>
      </c>
    </row>
    <row r="129" spans="1:8" ht="16.2">
      <c r="A129" s="18"/>
      <c r="B129" s="14"/>
      <c r="C129" s="14"/>
      <c r="D129" s="10"/>
      <c r="E129" s="14"/>
      <c r="F129" s="14"/>
      <c r="G129" s="9" t="str">
        <f>IF(B129="","",IFERROR(VLOOKUP(B129,設定!$A$6:$B$25,2,FALSE),""))</f>
        <v/>
      </c>
      <c r="H129" s="15" t="str">
        <f t="shared" si="3"/>
        <v/>
      </c>
    </row>
    <row r="130" spans="1:8" ht="16.2">
      <c r="A130" s="18"/>
      <c r="B130" s="14"/>
      <c r="C130" s="14"/>
      <c r="D130" s="10"/>
      <c r="E130" s="14"/>
      <c r="F130" s="14"/>
      <c r="G130" s="9" t="str">
        <f>IF(B130="","",IFERROR(VLOOKUP(B130,設定!$A$6:$B$25,2,FALSE),""))</f>
        <v/>
      </c>
      <c r="H130" s="15" t="str">
        <f t="shared" si="3"/>
        <v/>
      </c>
    </row>
    <row r="131" spans="1:8" ht="16.2">
      <c r="A131" s="18"/>
      <c r="B131" s="14"/>
      <c r="C131" s="14"/>
      <c r="D131" s="10"/>
      <c r="E131" s="14"/>
      <c r="F131" s="14"/>
      <c r="G131" s="9" t="str">
        <f>IF(B131="","",IFERROR(VLOOKUP(B131,設定!$A$6:$B$25,2,FALSE),""))</f>
        <v/>
      </c>
      <c r="H131" s="15" t="str">
        <f t="shared" si="3"/>
        <v/>
      </c>
    </row>
    <row r="132" spans="1:8" ht="16.2">
      <c r="A132" s="18"/>
      <c r="B132" s="14"/>
      <c r="C132" s="14"/>
      <c r="D132" s="10"/>
      <c r="E132" s="14"/>
      <c r="F132" s="14"/>
      <c r="G132" s="9" t="str">
        <f>IF(B132="","",IFERROR(VLOOKUP(B132,設定!$A$6:$B$25,2,FALSE),""))</f>
        <v/>
      </c>
      <c r="H132" s="15" t="str">
        <f t="shared" ref="H132:H163" si="4">IF(A132="","",YEAR(A132)*100+MONTH(A132))</f>
        <v/>
      </c>
    </row>
    <row r="133" spans="1:8" ht="16.2">
      <c r="A133" s="18"/>
      <c r="B133" s="14"/>
      <c r="C133" s="14"/>
      <c r="D133" s="10"/>
      <c r="E133" s="14"/>
      <c r="F133" s="14"/>
      <c r="G133" s="9" t="str">
        <f>IF(B133="","",IFERROR(VLOOKUP(B133,設定!$A$6:$B$25,2,FALSE),""))</f>
        <v/>
      </c>
      <c r="H133" s="15" t="str">
        <f t="shared" si="4"/>
        <v/>
      </c>
    </row>
    <row r="134" spans="1:8" ht="16.2">
      <c r="A134" s="18"/>
      <c r="B134" s="14"/>
      <c r="C134" s="14"/>
      <c r="D134" s="10"/>
      <c r="E134" s="14"/>
      <c r="F134" s="14"/>
      <c r="G134" s="9" t="str">
        <f>IF(B134="","",IFERROR(VLOOKUP(B134,設定!$A$6:$B$25,2,FALSE),""))</f>
        <v/>
      </c>
      <c r="H134" s="15" t="str">
        <f t="shared" si="4"/>
        <v/>
      </c>
    </row>
    <row r="135" spans="1:8" ht="16.2">
      <c r="A135" s="18"/>
      <c r="B135" s="14"/>
      <c r="C135" s="14"/>
      <c r="D135" s="10"/>
      <c r="E135" s="14"/>
      <c r="F135" s="14"/>
      <c r="G135" s="9" t="str">
        <f>IF(B135="","",IFERROR(VLOOKUP(B135,設定!$A$6:$B$25,2,FALSE),""))</f>
        <v/>
      </c>
      <c r="H135" s="15" t="str">
        <f t="shared" si="4"/>
        <v/>
      </c>
    </row>
    <row r="136" spans="1:8" ht="16.2">
      <c r="A136" s="18"/>
      <c r="B136" s="14"/>
      <c r="C136" s="14"/>
      <c r="D136" s="10"/>
      <c r="E136" s="14"/>
      <c r="F136" s="14"/>
      <c r="G136" s="9" t="str">
        <f>IF(B136="","",IFERROR(VLOOKUP(B136,設定!$A$6:$B$25,2,FALSE),""))</f>
        <v/>
      </c>
      <c r="H136" s="15" t="str">
        <f t="shared" si="4"/>
        <v/>
      </c>
    </row>
    <row r="137" spans="1:8" ht="16.2">
      <c r="A137" s="18"/>
      <c r="B137" s="14"/>
      <c r="C137" s="14"/>
      <c r="D137" s="10"/>
      <c r="E137" s="14"/>
      <c r="F137" s="14"/>
      <c r="G137" s="9" t="str">
        <f>IF(B137="","",IFERROR(VLOOKUP(B137,設定!$A$6:$B$25,2,FALSE),""))</f>
        <v/>
      </c>
      <c r="H137" s="15" t="str">
        <f t="shared" si="4"/>
        <v/>
      </c>
    </row>
    <row r="138" spans="1:8" ht="16.2">
      <c r="A138" s="18"/>
      <c r="B138" s="14"/>
      <c r="C138" s="14"/>
      <c r="D138" s="10"/>
      <c r="E138" s="14"/>
      <c r="F138" s="14"/>
      <c r="G138" s="9" t="str">
        <f>IF(B138="","",IFERROR(VLOOKUP(B138,設定!$A$6:$B$25,2,FALSE),""))</f>
        <v/>
      </c>
      <c r="H138" s="15" t="str">
        <f t="shared" si="4"/>
        <v/>
      </c>
    </row>
    <row r="139" spans="1:8" ht="16.2">
      <c r="A139" s="18"/>
      <c r="B139" s="14"/>
      <c r="C139" s="14"/>
      <c r="D139" s="10"/>
      <c r="E139" s="14"/>
      <c r="F139" s="14"/>
      <c r="G139" s="9" t="str">
        <f>IF(B139="","",IFERROR(VLOOKUP(B139,設定!$A$6:$B$25,2,FALSE),""))</f>
        <v/>
      </c>
      <c r="H139" s="15" t="str">
        <f t="shared" si="4"/>
        <v/>
      </c>
    </row>
    <row r="140" spans="1:8" ht="16.2">
      <c r="A140" s="18"/>
      <c r="B140" s="14"/>
      <c r="C140" s="14"/>
      <c r="D140" s="10"/>
      <c r="E140" s="14"/>
      <c r="F140" s="14"/>
      <c r="G140" s="9" t="str">
        <f>IF(B140="","",IFERROR(VLOOKUP(B140,設定!$A$6:$B$25,2,FALSE),""))</f>
        <v/>
      </c>
      <c r="H140" s="15" t="str">
        <f t="shared" si="4"/>
        <v/>
      </c>
    </row>
    <row r="141" spans="1:8" ht="16.2">
      <c r="A141" s="18"/>
      <c r="B141" s="14"/>
      <c r="C141" s="14"/>
      <c r="D141" s="10"/>
      <c r="E141" s="14"/>
      <c r="F141" s="14"/>
      <c r="G141" s="9" t="str">
        <f>IF(B141="","",IFERROR(VLOOKUP(B141,設定!$A$6:$B$25,2,FALSE),""))</f>
        <v/>
      </c>
      <c r="H141" s="15" t="str">
        <f t="shared" si="4"/>
        <v/>
      </c>
    </row>
    <row r="142" spans="1:8" ht="16.2">
      <c r="A142" s="18"/>
      <c r="B142" s="14"/>
      <c r="C142" s="14"/>
      <c r="D142" s="10"/>
      <c r="E142" s="14"/>
      <c r="F142" s="14"/>
      <c r="G142" s="9" t="str">
        <f>IF(B142="","",IFERROR(VLOOKUP(B142,設定!$A$6:$B$25,2,FALSE),""))</f>
        <v/>
      </c>
      <c r="H142" s="15" t="str">
        <f t="shared" si="4"/>
        <v/>
      </c>
    </row>
    <row r="143" spans="1:8" ht="16.2">
      <c r="A143" s="18"/>
      <c r="B143" s="14"/>
      <c r="C143" s="14"/>
      <c r="D143" s="10"/>
      <c r="E143" s="14"/>
      <c r="F143" s="14"/>
      <c r="G143" s="9" t="str">
        <f>IF(B143="","",IFERROR(VLOOKUP(B143,設定!$A$6:$B$25,2,FALSE),""))</f>
        <v/>
      </c>
      <c r="H143" s="15" t="str">
        <f t="shared" si="4"/>
        <v/>
      </c>
    </row>
    <row r="144" spans="1:8" ht="16.2">
      <c r="A144" s="18"/>
      <c r="B144" s="14"/>
      <c r="C144" s="14"/>
      <c r="D144" s="10"/>
      <c r="E144" s="14"/>
      <c r="F144" s="14"/>
      <c r="G144" s="9" t="str">
        <f>IF(B144="","",IFERROR(VLOOKUP(B144,設定!$A$6:$B$25,2,FALSE),""))</f>
        <v/>
      </c>
      <c r="H144" s="15" t="str">
        <f t="shared" si="4"/>
        <v/>
      </c>
    </row>
    <row r="145" spans="1:8" ht="16.2">
      <c r="A145" s="18"/>
      <c r="B145" s="14"/>
      <c r="C145" s="14"/>
      <c r="D145" s="10"/>
      <c r="E145" s="14"/>
      <c r="F145" s="14"/>
      <c r="G145" s="9" t="str">
        <f>IF(B145="","",IFERROR(VLOOKUP(B145,設定!$A$6:$B$25,2,FALSE),""))</f>
        <v/>
      </c>
      <c r="H145" s="15" t="str">
        <f t="shared" si="4"/>
        <v/>
      </c>
    </row>
    <row r="146" spans="1:8" ht="16.2">
      <c r="A146" s="18"/>
      <c r="B146" s="14"/>
      <c r="C146" s="14"/>
      <c r="D146" s="10"/>
      <c r="E146" s="14"/>
      <c r="F146" s="14"/>
      <c r="G146" s="9" t="str">
        <f>IF(B146="","",IFERROR(VLOOKUP(B146,設定!$A$6:$B$25,2,FALSE),""))</f>
        <v/>
      </c>
      <c r="H146" s="15" t="str">
        <f t="shared" si="4"/>
        <v/>
      </c>
    </row>
    <row r="147" spans="1:8" ht="16.2">
      <c r="A147" s="18"/>
      <c r="B147" s="14"/>
      <c r="C147" s="14"/>
      <c r="D147" s="10"/>
      <c r="E147" s="14"/>
      <c r="F147" s="14"/>
      <c r="G147" s="9" t="str">
        <f>IF(B147="","",IFERROR(VLOOKUP(B147,設定!$A$6:$B$25,2,FALSE),""))</f>
        <v/>
      </c>
      <c r="H147" s="15" t="str">
        <f t="shared" si="4"/>
        <v/>
      </c>
    </row>
    <row r="148" spans="1:8" ht="16.2">
      <c r="A148" s="18"/>
      <c r="B148" s="14"/>
      <c r="C148" s="14"/>
      <c r="D148" s="10"/>
      <c r="E148" s="14"/>
      <c r="F148" s="14"/>
      <c r="G148" s="9" t="str">
        <f>IF(B148="","",IFERROR(VLOOKUP(B148,設定!$A$6:$B$25,2,FALSE),""))</f>
        <v/>
      </c>
      <c r="H148" s="15" t="str">
        <f t="shared" si="4"/>
        <v/>
      </c>
    </row>
    <row r="149" spans="1:8" ht="16.2">
      <c r="A149" s="18"/>
      <c r="B149" s="14"/>
      <c r="C149" s="14"/>
      <c r="D149" s="10"/>
      <c r="E149" s="14"/>
      <c r="F149" s="14"/>
      <c r="G149" s="9" t="str">
        <f>IF(B149="","",IFERROR(VLOOKUP(B149,設定!$A$6:$B$25,2,FALSE),""))</f>
        <v/>
      </c>
      <c r="H149" s="15" t="str">
        <f t="shared" si="4"/>
        <v/>
      </c>
    </row>
    <row r="150" spans="1:8" ht="16.2">
      <c r="A150" s="18"/>
      <c r="B150" s="14"/>
      <c r="C150" s="14"/>
      <c r="D150" s="10"/>
      <c r="E150" s="14"/>
      <c r="F150" s="14"/>
      <c r="G150" s="9" t="str">
        <f>IF(B150="","",IFERROR(VLOOKUP(B150,設定!$A$6:$B$25,2,FALSE),""))</f>
        <v/>
      </c>
      <c r="H150" s="15" t="str">
        <f t="shared" si="4"/>
        <v/>
      </c>
    </row>
    <row r="151" spans="1:8" ht="16.2">
      <c r="A151" s="18"/>
      <c r="B151" s="14"/>
      <c r="C151" s="14"/>
      <c r="D151" s="10"/>
      <c r="E151" s="14"/>
      <c r="F151" s="14"/>
      <c r="G151" s="9" t="str">
        <f>IF(B151="","",IFERROR(VLOOKUP(B151,設定!$A$6:$B$25,2,FALSE),""))</f>
        <v/>
      </c>
      <c r="H151" s="15" t="str">
        <f t="shared" si="4"/>
        <v/>
      </c>
    </row>
    <row r="152" spans="1:8" ht="16.2">
      <c r="A152" s="18"/>
      <c r="B152" s="14"/>
      <c r="C152" s="14"/>
      <c r="D152" s="10"/>
      <c r="E152" s="14"/>
      <c r="F152" s="14"/>
      <c r="G152" s="9" t="str">
        <f>IF(B152="","",IFERROR(VLOOKUP(B152,設定!$A$6:$B$25,2,FALSE),""))</f>
        <v/>
      </c>
      <c r="H152" s="15" t="str">
        <f t="shared" si="4"/>
        <v/>
      </c>
    </row>
    <row r="153" spans="1:8" ht="16.2">
      <c r="A153" s="18"/>
      <c r="B153" s="14"/>
      <c r="C153" s="14"/>
      <c r="D153" s="10"/>
      <c r="E153" s="14"/>
      <c r="F153" s="14"/>
      <c r="G153" s="9" t="str">
        <f>IF(B153="","",IFERROR(VLOOKUP(B153,設定!$A$6:$B$25,2,FALSE),""))</f>
        <v/>
      </c>
      <c r="H153" s="15" t="str">
        <f t="shared" si="4"/>
        <v/>
      </c>
    </row>
    <row r="154" spans="1:8" ht="16.2">
      <c r="A154" s="18"/>
      <c r="B154" s="14"/>
      <c r="C154" s="14"/>
      <c r="D154" s="10"/>
      <c r="E154" s="14"/>
      <c r="F154" s="14"/>
      <c r="G154" s="9" t="str">
        <f>IF(B154="","",IFERROR(VLOOKUP(B154,設定!$A$6:$B$25,2,FALSE),""))</f>
        <v/>
      </c>
      <c r="H154" s="15" t="str">
        <f t="shared" si="4"/>
        <v/>
      </c>
    </row>
    <row r="155" spans="1:8" ht="16.2">
      <c r="A155" s="18"/>
      <c r="B155" s="14"/>
      <c r="C155" s="14"/>
      <c r="D155" s="10"/>
      <c r="E155" s="14"/>
      <c r="F155" s="14"/>
      <c r="G155" s="9" t="str">
        <f>IF(B155="","",IFERROR(VLOOKUP(B155,設定!$A$6:$B$25,2,FALSE),""))</f>
        <v/>
      </c>
      <c r="H155" s="15" t="str">
        <f t="shared" si="4"/>
        <v/>
      </c>
    </row>
    <row r="156" spans="1:8" ht="16.2">
      <c r="A156" s="18"/>
      <c r="B156" s="14"/>
      <c r="C156" s="14"/>
      <c r="D156" s="10"/>
      <c r="E156" s="14"/>
      <c r="F156" s="14"/>
      <c r="G156" s="9" t="str">
        <f>IF(B156="","",IFERROR(VLOOKUP(B156,設定!$A$6:$B$25,2,FALSE),""))</f>
        <v/>
      </c>
      <c r="H156" s="15" t="str">
        <f t="shared" si="4"/>
        <v/>
      </c>
    </row>
    <row r="157" spans="1:8" ht="16.2">
      <c r="A157" s="18"/>
      <c r="B157" s="14"/>
      <c r="C157" s="14"/>
      <c r="D157" s="10"/>
      <c r="E157" s="14"/>
      <c r="F157" s="14"/>
      <c r="G157" s="9" t="str">
        <f>IF(B157="","",IFERROR(VLOOKUP(B157,設定!$A$6:$B$25,2,FALSE),""))</f>
        <v/>
      </c>
      <c r="H157" s="15" t="str">
        <f t="shared" si="4"/>
        <v/>
      </c>
    </row>
    <row r="158" spans="1:8" ht="16.2">
      <c r="A158" s="18"/>
      <c r="B158" s="14"/>
      <c r="C158" s="14"/>
      <c r="D158" s="10"/>
      <c r="E158" s="14"/>
      <c r="F158" s="14"/>
      <c r="G158" s="9" t="str">
        <f>IF(B158="","",IFERROR(VLOOKUP(B158,設定!$A$6:$B$25,2,FALSE),""))</f>
        <v/>
      </c>
      <c r="H158" s="15" t="str">
        <f t="shared" si="4"/>
        <v/>
      </c>
    </row>
    <row r="159" spans="1:8" ht="16.2">
      <c r="A159" s="18"/>
      <c r="B159" s="14"/>
      <c r="C159" s="14"/>
      <c r="D159" s="10"/>
      <c r="E159" s="14"/>
      <c r="F159" s="14"/>
      <c r="G159" s="9" t="str">
        <f>IF(B159="","",IFERROR(VLOOKUP(B159,設定!$A$6:$B$25,2,FALSE),""))</f>
        <v/>
      </c>
      <c r="H159" s="15" t="str">
        <f t="shared" si="4"/>
        <v/>
      </c>
    </row>
    <row r="160" spans="1:8" ht="16.2">
      <c r="A160" s="18"/>
      <c r="B160" s="14"/>
      <c r="C160" s="14"/>
      <c r="D160" s="10"/>
      <c r="E160" s="14"/>
      <c r="F160" s="14"/>
      <c r="G160" s="9" t="str">
        <f>IF(B160="","",IFERROR(VLOOKUP(B160,設定!$A$6:$B$25,2,FALSE),""))</f>
        <v/>
      </c>
      <c r="H160" s="15" t="str">
        <f t="shared" si="4"/>
        <v/>
      </c>
    </row>
    <row r="161" spans="1:8" ht="16.2">
      <c r="A161" s="18"/>
      <c r="B161" s="14"/>
      <c r="C161" s="14"/>
      <c r="D161" s="10"/>
      <c r="E161" s="14"/>
      <c r="F161" s="14"/>
      <c r="G161" s="9" t="str">
        <f>IF(B161="","",IFERROR(VLOOKUP(B161,設定!$A$6:$B$25,2,FALSE),""))</f>
        <v/>
      </c>
      <c r="H161" s="15" t="str">
        <f t="shared" si="4"/>
        <v/>
      </c>
    </row>
    <row r="162" spans="1:8" ht="16.2">
      <c r="A162" s="18"/>
      <c r="B162" s="14"/>
      <c r="C162" s="14"/>
      <c r="D162" s="10"/>
      <c r="E162" s="14"/>
      <c r="F162" s="14"/>
      <c r="G162" s="9" t="str">
        <f>IF(B162="","",IFERROR(VLOOKUP(B162,設定!$A$6:$B$25,2,FALSE),""))</f>
        <v/>
      </c>
      <c r="H162" s="15" t="str">
        <f t="shared" si="4"/>
        <v/>
      </c>
    </row>
    <row r="163" spans="1:8" ht="16.2">
      <c r="A163" s="18"/>
      <c r="B163" s="14"/>
      <c r="C163" s="14"/>
      <c r="D163" s="10"/>
      <c r="E163" s="14"/>
      <c r="F163" s="14"/>
      <c r="G163" s="9" t="str">
        <f>IF(B163="","",IFERROR(VLOOKUP(B163,設定!$A$6:$B$25,2,FALSE),""))</f>
        <v/>
      </c>
      <c r="H163" s="15" t="str">
        <f t="shared" si="4"/>
        <v/>
      </c>
    </row>
    <row r="164" spans="1:8" ht="16.2">
      <c r="A164" s="18"/>
      <c r="B164" s="14"/>
      <c r="C164" s="14"/>
      <c r="D164" s="10"/>
      <c r="E164" s="14"/>
      <c r="F164" s="14"/>
      <c r="G164" s="9" t="str">
        <f>IF(B164="","",IFERROR(VLOOKUP(B164,設定!$A$6:$B$25,2,FALSE),""))</f>
        <v/>
      </c>
      <c r="H164" s="15" t="str">
        <f t="shared" ref="H164:H195" si="5">IF(A164="","",YEAR(A164)*100+MONTH(A164))</f>
        <v/>
      </c>
    </row>
    <row r="165" spans="1:8" ht="16.2">
      <c r="A165" s="18"/>
      <c r="B165" s="14"/>
      <c r="C165" s="14"/>
      <c r="D165" s="10"/>
      <c r="E165" s="14"/>
      <c r="F165" s="14"/>
      <c r="G165" s="9" t="str">
        <f>IF(B165="","",IFERROR(VLOOKUP(B165,設定!$A$6:$B$25,2,FALSE),""))</f>
        <v/>
      </c>
      <c r="H165" s="15" t="str">
        <f t="shared" si="5"/>
        <v/>
      </c>
    </row>
    <row r="166" spans="1:8" ht="16.2">
      <c r="A166" s="18"/>
      <c r="B166" s="14"/>
      <c r="C166" s="14"/>
      <c r="D166" s="10"/>
      <c r="E166" s="14"/>
      <c r="F166" s="14"/>
      <c r="G166" s="9" t="str">
        <f>IF(B166="","",IFERROR(VLOOKUP(B166,設定!$A$6:$B$25,2,FALSE),""))</f>
        <v/>
      </c>
      <c r="H166" s="15" t="str">
        <f t="shared" si="5"/>
        <v/>
      </c>
    </row>
    <row r="167" spans="1:8" ht="16.2">
      <c r="A167" s="18"/>
      <c r="B167" s="14"/>
      <c r="C167" s="14"/>
      <c r="D167" s="10"/>
      <c r="E167" s="14"/>
      <c r="F167" s="14"/>
      <c r="G167" s="9" t="str">
        <f>IF(B167="","",IFERROR(VLOOKUP(B167,設定!$A$6:$B$25,2,FALSE),""))</f>
        <v/>
      </c>
      <c r="H167" s="15" t="str">
        <f t="shared" si="5"/>
        <v/>
      </c>
    </row>
    <row r="168" spans="1:8" ht="16.2">
      <c r="A168" s="18"/>
      <c r="B168" s="14"/>
      <c r="C168" s="14"/>
      <c r="D168" s="10"/>
      <c r="E168" s="14"/>
      <c r="F168" s="14"/>
      <c r="G168" s="9" t="str">
        <f>IF(B168="","",IFERROR(VLOOKUP(B168,設定!$A$6:$B$25,2,FALSE),""))</f>
        <v/>
      </c>
      <c r="H168" s="15" t="str">
        <f t="shared" si="5"/>
        <v/>
      </c>
    </row>
    <row r="169" spans="1:8" ht="16.2">
      <c r="A169" s="18"/>
      <c r="B169" s="14"/>
      <c r="C169" s="14"/>
      <c r="D169" s="10"/>
      <c r="E169" s="14"/>
      <c r="F169" s="14"/>
      <c r="G169" s="9" t="str">
        <f>IF(B169="","",IFERROR(VLOOKUP(B169,設定!$A$6:$B$25,2,FALSE),""))</f>
        <v/>
      </c>
      <c r="H169" s="15" t="str">
        <f t="shared" si="5"/>
        <v/>
      </c>
    </row>
    <row r="170" spans="1:8" ht="16.2">
      <c r="A170" s="18"/>
      <c r="B170" s="14"/>
      <c r="C170" s="14"/>
      <c r="D170" s="10"/>
      <c r="E170" s="14"/>
      <c r="F170" s="14"/>
      <c r="G170" s="9" t="str">
        <f>IF(B170="","",IFERROR(VLOOKUP(B170,設定!$A$6:$B$25,2,FALSE),""))</f>
        <v/>
      </c>
      <c r="H170" s="15" t="str">
        <f t="shared" si="5"/>
        <v/>
      </c>
    </row>
    <row r="171" spans="1:8" ht="16.2">
      <c r="A171" s="18"/>
      <c r="B171" s="14"/>
      <c r="C171" s="14"/>
      <c r="D171" s="10"/>
      <c r="E171" s="14"/>
      <c r="F171" s="14"/>
      <c r="G171" s="9" t="str">
        <f>IF(B171="","",IFERROR(VLOOKUP(B171,設定!$A$6:$B$25,2,FALSE),""))</f>
        <v/>
      </c>
      <c r="H171" s="15" t="str">
        <f t="shared" si="5"/>
        <v/>
      </c>
    </row>
    <row r="172" spans="1:8" ht="16.2">
      <c r="A172" s="18"/>
      <c r="B172" s="14"/>
      <c r="C172" s="14"/>
      <c r="D172" s="10"/>
      <c r="E172" s="14"/>
      <c r="F172" s="14"/>
      <c r="G172" s="9" t="str">
        <f>IF(B172="","",IFERROR(VLOOKUP(B172,設定!$A$6:$B$25,2,FALSE),""))</f>
        <v/>
      </c>
      <c r="H172" s="15" t="str">
        <f t="shared" si="5"/>
        <v/>
      </c>
    </row>
    <row r="173" spans="1:8" ht="16.2">
      <c r="A173" s="18"/>
      <c r="B173" s="14"/>
      <c r="C173" s="14"/>
      <c r="D173" s="10"/>
      <c r="E173" s="14"/>
      <c r="F173" s="14"/>
      <c r="G173" s="9" t="str">
        <f>IF(B173="","",IFERROR(VLOOKUP(B173,設定!$A$6:$B$25,2,FALSE),""))</f>
        <v/>
      </c>
      <c r="H173" s="15" t="str">
        <f t="shared" si="5"/>
        <v/>
      </c>
    </row>
    <row r="174" spans="1:8" ht="16.2">
      <c r="A174" s="18"/>
      <c r="B174" s="14"/>
      <c r="C174" s="14"/>
      <c r="D174" s="10"/>
      <c r="E174" s="14"/>
      <c r="F174" s="14"/>
      <c r="G174" s="9" t="str">
        <f>IF(B174="","",IFERROR(VLOOKUP(B174,設定!$A$6:$B$25,2,FALSE),""))</f>
        <v/>
      </c>
      <c r="H174" s="15" t="str">
        <f t="shared" si="5"/>
        <v/>
      </c>
    </row>
    <row r="175" spans="1:8" ht="16.2">
      <c r="A175" s="18"/>
      <c r="B175" s="14"/>
      <c r="C175" s="14"/>
      <c r="D175" s="10"/>
      <c r="E175" s="14"/>
      <c r="F175" s="14"/>
      <c r="G175" s="9" t="str">
        <f>IF(B175="","",IFERROR(VLOOKUP(B175,設定!$A$6:$B$25,2,FALSE),""))</f>
        <v/>
      </c>
      <c r="H175" s="15" t="str">
        <f t="shared" si="5"/>
        <v/>
      </c>
    </row>
    <row r="176" spans="1:8" ht="16.2">
      <c r="A176" s="18"/>
      <c r="B176" s="14"/>
      <c r="C176" s="14"/>
      <c r="D176" s="10"/>
      <c r="E176" s="14"/>
      <c r="F176" s="14"/>
      <c r="G176" s="9" t="str">
        <f>IF(B176="","",IFERROR(VLOOKUP(B176,設定!$A$6:$B$25,2,FALSE),""))</f>
        <v/>
      </c>
      <c r="H176" s="15" t="str">
        <f t="shared" si="5"/>
        <v/>
      </c>
    </row>
    <row r="177" spans="1:8" ht="16.2">
      <c r="A177" s="18"/>
      <c r="B177" s="14"/>
      <c r="C177" s="14"/>
      <c r="D177" s="10"/>
      <c r="E177" s="14"/>
      <c r="F177" s="14"/>
      <c r="G177" s="9" t="str">
        <f>IF(B177="","",IFERROR(VLOOKUP(B177,設定!$A$6:$B$25,2,FALSE),""))</f>
        <v/>
      </c>
      <c r="H177" s="15" t="str">
        <f t="shared" si="5"/>
        <v/>
      </c>
    </row>
    <row r="178" spans="1:8" ht="16.2">
      <c r="A178" s="18"/>
      <c r="B178" s="14"/>
      <c r="C178" s="14"/>
      <c r="D178" s="10"/>
      <c r="E178" s="14"/>
      <c r="F178" s="14"/>
      <c r="G178" s="9" t="str">
        <f>IF(B178="","",IFERROR(VLOOKUP(B178,設定!$A$6:$B$25,2,FALSE),""))</f>
        <v/>
      </c>
      <c r="H178" s="15" t="str">
        <f t="shared" si="5"/>
        <v/>
      </c>
    </row>
    <row r="179" spans="1:8" ht="16.2">
      <c r="A179" s="18"/>
      <c r="B179" s="14"/>
      <c r="C179" s="14"/>
      <c r="D179" s="10"/>
      <c r="E179" s="14"/>
      <c r="F179" s="14"/>
      <c r="G179" s="9" t="str">
        <f>IF(B179="","",IFERROR(VLOOKUP(B179,設定!$A$6:$B$25,2,FALSE),""))</f>
        <v/>
      </c>
      <c r="H179" s="15" t="str">
        <f t="shared" si="5"/>
        <v/>
      </c>
    </row>
    <row r="180" spans="1:8" ht="16.2">
      <c r="A180" s="18"/>
      <c r="B180" s="14"/>
      <c r="C180" s="14"/>
      <c r="D180" s="10"/>
      <c r="E180" s="14"/>
      <c r="F180" s="14"/>
      <c r="G180" s="9" t="str">
        <f>IF(B180="","",IFERROR(VLOOKUP(B180,設定!$A$6:$B$25,2,FALSE),""))</f>
        <v/>
      </c>
      <c r="H180" s="15" t="str">
        <f t="shared" si="5"/>
        <v/>
      </c>
    </row>
    <row r="181" spans="1:8" ht="16.2">
      <c r="A181" s="18"/>
      <c r="B181" s="14"/>
      <c r="C181" s="14"/>
      <c r="D181" s="10"/>
      <c r="E181" s="14"/>
      <c r="F181" s="14"/>
      <c r="G181" s="9" t="str">
        <f>IF(B181="","",IFERROR(VLOOKUP(B181,設定!$A$6:$B$25,2,FALSE),""))</f>
        <v/>
      </c>
      <c r="H181" s="15" t="str">
        <f t="shared" si="5"/>
        <v/>
      </c>
    </row>
    <row r="182" spans="1:8" ht="16.2">
      <c r="A182" s="18"/>
      <c r="B182" s="14"/>
      <c r="C182" s="14"/>
      <c r="D182" s="10"/>
      <c r="E182" s="14"/>
      <c r="F182" s="14"/>
      <c r="G182" s="9" t="str">
        <f>IF(B182="","",IFERROR(VLOOKUP(B182,設定!$A$6:$B$25,2,FALSE),""))</f>
        <v/>
      </c>
      <c r="H182" s="15" t="str">
        <f t="shared" si="5"/>
        <v/>
      </c>
    </row>
    <row r="183" spans="1:8" ht="16.2">
      <c r="A183" s="18"/>
      <c r="B183" s="14"/>
      <c r="C183" s="14"/>
      <c r="D183" s="10"/>
      <c r="E183" s="14"/>
      <c r="F183" s="14"/>
      <c r="G183" s="9" t="str">
        <f>IF(B183="","",IFERROR(VLOOKUP(B183,設定!$A$6:$B$25,2,FALSE),""))</f>
        <v/>
      </c>
      <c r="H183" s="15" t="str">
        <f t="shared" si="5"/>
        <v/>
      </c>
    </row>
    <row r="184" spans="1:8" ht="16.2">
      <c r="A184" s="18"/>
      <c r="B184" s="14"/>
      <c r="C184" s="14"/>
      <c r="D184" s="10"/>
      <c r="E184" s="14"/>
      <c r="F184" s="14"/>
      <c r="G184" s="9" t="str">
        <f>IF(B184="","",IFERROR(VLOOKUP(B184,設定!$A$6:$B$25,2,FALSE),""))</f>
        <v/>
      </c>
      <c r="H184" s="15" t="str">
        <f t="shared" si="5"/>
        <v/>
      </c>
    </row>
    <row r="185" spans="1:8" ht="16.2">
      <c r="A185" s="18"/>
      <c r="B185" s="14"/>
      <c r="C185" s="14"/>
      <c r="D185" s="10"/>
      <c r="E185" s="14"/>
      <c r="F185" s="14"/>
      <c r="G185" s="9" t="str">
        <f>IF(B185="","",IFERROR(VLOOKUP(B185,設定!$A$6:$B$25,2,FALSE),""))</f>
        <v/>
      </c>
      <c r="H185" s="15" t="str">
        <f t="shared" si="5"/>
        <v/>
      </c>
    </row>
    <row r="186" spans="1:8" ht="16.2">
      <c r="A186" s="18"/>
      <c r="B186" s="14"/>
      <c r="C186" s="14"/>
      <c r="D186" s="10"/>
      <c r="E186" s="14"/>
      <c r="F186" s="14"/>
      <c r="G186" s="9" t="str">
        <f>IF(B186="","",IFERROR(VLOOKUP(B186,設定!$A$6:$B$25,2,FALSE),""))</f>
        <v/>
      </c>
      <c r="H186" s="15" t="str">
        <f t="shared" si="5"/>
        <v/>
      </c>
    </row>
    <row r="187" spans="1:8" ht="16.2">
      <c r="A187" s="18"/>
      <c r="B187" s="14"/>
      <c r="C187" s="14"/>
      <c r="D187" s="10"/>
      <c r="E187" s="14"/>
      <c r="F187" s="14"/>
      <c r="G187" s="9" t="str">
        <f>IF(B187="","",IFERROR(VLOOKUP(B187,設定!$A$6:$B$25,2,FALSE),""))</f>
        <v/>
      </c>
      <c r="H187" s="15" t="str">
        <f t="shared" si="5"/>
        <v/>
      </c>
    </row>
    <row r="188" spans="1:8" ht="16.2">
      <c r="A188" s="18"/>
      <c r="B188" s="14"/>
      <c r="C188" s="14"/>
      <c r="D188" s="10"/>
      <c r="E188" s="14"/>
      <c r="F188" s="14"/>
      <c r="G188" s="9" t="str">
        <f>IF(B188="","",IFERROR(VLOOKUP(B188,設定!$A$6:$B$25,2,FALSE),""))</f>
        <v/>
      </c>
      <c r="H188" s="15" t="str">
        <f t="shared" si="5"/>
        <v/>
      </c>
    </row>
    <row r="189" spans="1:8" ht="16.2">
      <c r="A189" s="18"/>
      <c r="B189" s="14"/>
      <c r="C189" s="14"/>
      <c r="D189" s="10"/>
      <c r="E189" s="14"/>
      <c r="F189" s="14"/>
      <c r="G189" s="9" t="str">
        <f>IF(B189="","",IFERROR(VLOOKUP(B189,設定!$A$6:$B$25,2,FALSE),""))</f>
        <v/>
      </c>
      <c r="H189" s="15" t="str">
        <f t="shared" si="5"/>
        <v/>
      </c>
    </row>
    <row r="190" spans="1:8" ht="16.2">
      <c r="A190" s="18"/>
      <c r="B190" s="14"/>
      <c r="C190" s="14"/>
      <c r="D190" s="10"/>
      <c r="E190" s="14"/>
      <c r="F190" s="14"/>
      <c r="G190" s="9" t="str">
        <f>IF(B190="","",IFERROR(VLOOKUP(B190,設定!$A$6:$B$25,2,FALSE),""))</f>
        <v/>
      </c>
      <c r="H190" s="15" t="str">
        <f t="shared" si="5"/>
        <v/>
      </c>
    </row>
    <row r="191" spans="1:8" ht="16.2">
      <c r="A191" s="18"/>
      <c r="B191" s="14"/>
      <c r="C191" s="14"/>
      <c r="D191" s="10"/>
      <c r="E191" s="14"/>
      <c r="F191" s="14"/>
      <c r="G191" s="9" t="str">
        <f>IF(B191="","",IFERROR(VLOOKUP(B191,設定!$A$6:$B$25,2,FALSE),""))</f>
        <v/>
      </c>
      <c r="H191" s="15" t="str">
        <f t="shared" si="5"/>
        <v/>
      </c>
    </row>
    <row r="192" spans="1:8" ht="16.2">
      <c r="A192" s="18"/>
      <c r="B192" s="14"/>
      <c r="C192" s="14"/>
      <c r="D192" s="10"/>
      <c r="E192" s="14"/>
      <c r="F192" s="14"/>
      <c r="G192" s="9" t="str">
        <f>IF(B192="","",IFERROR(VLOOKUP(B192,設定!$A$6:$B$25,2,FALSE),""))</f>
        <v/>
      </c>
      <c r="H192" s="15" t="str">
        <f t="shared" si="5"/>
        <v/>
      </c>
    </row>
    <row r="193" spans="1:8" ht="16.2">
      <c r="A193" s="18"/>
      <c r="B193" s="14"/>
      <c r="C193" s="14"/>
      <c r="D193" s="10"/>
      <c r="E193" s="14"/>
      <c r="F193" s="14"/>
      <c r="G193" s="9" t="str">
        <f>IF(B193="","",IFERROR(VLOOKUP(B193,設定!$A$6:$B$25,2,FALSE),""))</f>
        <v/>
      </c>
      <c r="H193" s="15" t="str">
        <f t="shared" si="5"/>
        <v/>
      </c>
    </row>
    <row r="194" spans="1:8" ht="16.2">
      <c r="A194" s="18"/>
      <c r="B194" s="14"/>
      <c r="C194" s="14"/>
      <c r="D194" s="10"/>
      <c r="E194" s="14"/>
      <c r="F194" s="14"/>
      <c r="G194" s="9" t="str">
        <f>IF(B194="","",IFERROR(VLOOKUP(B194,設定!$A$6:$B$25,2,FALSE),""))</f>
        <v/>
      </c>
      <c r="H194" s="15" t="str">
        <f t="shared" si="5"/>
        <v/>
      </c>
    </row>
    <row r="195" spans="1:8" ht="16.2">
      <c r="A195" s="18"/>
      <c r="B195" s="14"/>
      <c r="C195" s="14"/>
      <c r="D195" s="10"/>
      <c r="E195" s="14"/>
      <c r="F195" s="14"/>
      <c r="G195" s="9" t="str">
        <f>IF(B195="","",IFERROR(VLOOKUP(B195,設定!$A$6:$B$25,2,FALSE),""))</f>
        <v/>
      </c>
      <c r="H195" s="15" t="str">
        <f t="shared" si="5"/>
        <v/>
      </c>
    </row>
    <row r="196" spans="1:8" ht="16.2">
      <c r="A196" s="18"/>
      <c r="B196" s="14"/>
      <c r="C196" s="14"/>
      <c r="D196" s="10"/>
      <c r="E196" s="14"/>
      <c r="F196" s="14"/>
      <c r="G196" s="9" t="str">
        <f>IF(B196="","",IFERROR(VLOOKUP(B196,設定!$A$6:$B$25,2,FALSE),""))</f>
        <v/>
      </c>
      <c r="H196" s="15" t="str">
        <f t="shared" ref="H196:H203" si="6">IF(A196="","",YEAR(A196)*100+MONTH(A196))</f>
        <v/>
      </c>
    </row>
    <row r="197" spans="1:8" ht="16.2">
      <c r="A197" s="18"/>
      <c r="B197" s="14"/>
      <c r="C197" s="14"/>
      <c r="D197" s="10"/>
      <c r="E197" s="14"/>
      <c r="F197" s="14"/>
      <c r="G197" s="9" t="str">
        <f>IF(B197="","",IFERROR(VLOOKUP(B197,設定!$A$6:$B$25,2,FALSE),""))</f>
        <v/>
      </c>
      <c r="H197" s="15" t="str">
        <f t="shared" si="6"/>
        <v/>
      </c>
    </row>
    <row r="198" spans="1:8" ht="16.2">
      <c r="A198" s="18"/>
      <c r="B198" s="14"/>
      <c r="C198" s="14"/>
      <c r="D198" s="10"/>
      <c r="E198" s="14"/>
      <c r="F198" s="14"/>
      <c r="G198" s="9" t="str">
        <f>IF(B198="","",IFERROR(VLOOKUP(B198,設定!$A$6:$B$25,2,FALSE),""))</f>
        <v/>
      </c>
      <c r="H198" s="15" t="str">
        <f t="shared" si="6"/>
        <v/>
      </c>
    </row>
    <row r="199" spans="1:8" ht="16.2">
      <c r="A199" s="18"/>
      <c r="B199" s="14"/>
      <c r="C199" s="14"/>
      <c r="D199" s="10"/>
      <c r="E199" s="14"/>
      <c r="F199" s="14"/>
      <c r="G199" s="9" t="str">
        <f>IF(B199="","",IFERROR(VLOOKUP(B199,設定!$A$6:$B$25,2,FALSE),""))</f>
        <v/>
      </c>
      <c r="H199" s="15" t="str">
        <f t="shared" si="6"/>
        <v/>
      </c>
    </row>
    <row r="200" spans="1:8" ht="16.2">
      <c r="A200" s="18"/>
      <c r="B200" s="14"/>
      <c r="C200" s="14"/>
      <c r="D200" s="10"/>
      <c r="E200" s="14"/>
      <c r="F200" s="14"/>
      <c r="G200" s="9" t="str">
        <f>IF(B200="","",IFERROR(VLOOKUP(B200,設定!$A$6:$B$25,2,FALSE),""))</f>
        <v/>
      </c>
      <c r="H200" s="15" t="str">
        <f t="shared" si="6"/>
        <v/>
      </c>
    </row>
    <row r="201" spans="1:8" ht="16.2">
      <c r="A201" s="18"/>
      <c r="B201" s="14"/>
      <c r="C201" s="14"/>
      <c r="D201" s="10"/>
      <c r="E201" s="14"/>
      <c r="F201" s="14"/>
      <c r="G201" s="9" t="str">
        <f>IF(B201="","",IFERROR(VLOOKUP(B201,設定!$A$6:$B$25,2,FALSE),""))</f>
        <v/>
      </c>
      <c r="H201" s="15" t="str">
        <f t="shared" si="6"/>
        <v/>
      </c>
    </row>
    <row r="202" spans="1:8" ht="16.2">
      <c r="A202" s="18"/>
      <c r="B202" s="14"/>
      <c r="C202" s="14"/>
      <c r="D202" s="10"/>
      <c r="E202" s="14"/>
      <c r="F202" s="14"/>
      <c r="G202" s="9" t="str">
        <f>IF(B202="","",IFERROR(VLOOKUP(B202,設定!$A$6:$B$25,2,FALSE),""))</f>
        <v/>
      </c>
      <c r="H202" s="15" t="str">
        <f t="shared" si="6"/>
        <v/>
      </c>
    </row>
    <row r="203" spans="1:8" ht="16.2">
      <c r="A203" s="18"/>
      <c r="B203" s="14"/>
      <c r="C203" s="14"/>
      <c r="D203" s="10"/>
      <c r="E203" s="14"/>
      <c r="F203" s="14"/>
      <c r="G203" s="9" t="str">
        <f>IF(B203="","",IFERROR(VLOOKUP(B203,設定!$A$6:$B$25,2,FALSE),""))</f>
        <v/>
      </c>
      <c r="H203" s="15" t="str">
        <f t="shared" si="6"/>
        <v/>
      </c>
    </row>
  </sheetData>
  <sheetProtection sheet="1" formatColumns="0" formatRows="0" sort="0" autoFilter="0"/>
  <autoFilter ref="A3:H3" xr:uid="{00000000-0009-0000-0000-000002000000}"/>
  <phoneticPr fontId="10"/>
  <dataValidations count="1">
    <dataValidation type="date" operator="greaterThan" allowBlank="1" showErrorMessage="1" error="日付を入れてください（例: 2026/10/5）" sqref="A4:A203" xr:uid="{00000000-0002-0000-0200-000000000000}">
      <formula1>36525.625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2000000}">
          <x14:formula1>
            <xm:f>設定!$A$6:$A$25</xm:f>
          </x14:formula1>
          <xm:sqref>B4:B203</xm:sqref>
        </x14:dataValidation>
        <x14:dataValidation type="list" allowBlank="1" xr:uid="{00000000-0002-0000-0200-000004000000}">
          <x14:formula1>
            <xm:f>設定!$D$6:$D$11</xm:f>
          </x14:formula1>
          <xm:sqref>E4:E203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9C6A4"/>
  </sheetPr>
  <dimension ref="A1:K23"/>
  <sheetViews>
    <sheetView showGridLines="0" workbookViewId="0"/>
  </sheetViews>
  <sheetFormatPr defaultRowHeight="13.2"/>
  <cols>
    <col min="1" max="1" width="24" customWidth="1"/>
    <col min="2" max="2" width="14" customWidth="1"/>
    <col min="3" max="3" width="3" customWidth="1"/>
    <col min="4" max="4" width="18" customWidth="1"/>
    <col min="5" max="5" width="8" customWidth="1"/>
    <col min="6" max="6" width="14" customWidth="1"/>
    <col min="7" max="7" width="3" customWidth="1"/>
    <col min="8" max="8" width="8" customWidth="1"/>
    <col min="9" max="9" width="13" customWidth="1"/>
    <col min="10" max="10" width="8" customWidth="1"/>
    <col min="11" max="11" width="13" customWidth="1"/>
  </cols>
  <sheetData>
    <row r="1" spans="1:11" ht="28.05" customHeight="1">
      <c r="A1" s="4" t="s">
        <v>45</v>
      </c>
      <c r="C1" s="5" t="s">
        <v>46</v>
      </c>
    </row>
    <row r="2" spans="1:11" ht="19.8">
      <c r="A2" s="19" t="s">
        <v>47</v>
      </c>
      <c r="B2" s="20" t="str">
        <f>設定!B2&amp;"年"&amp;設定!B3&amp;"月"</f>
        <v>2026年10月</v>
      </c>
    </row>
    <row r="3" spans="1:11" ht="16.2">
      <c r="D3" s="6" t="s">
        <v>40</v>
      </c>
      <c r="E3" s="6" t="s">
        <v>48</v>
      </c>
      <c r="F3" s="6" t="s">
        <v>42</v>
      </c>
      <c r="H3" s="6" t="s">
        <v>28</v>
      </c>
      <c r="I3" s="6" t="s">
        <v>49</v>
      </c>
      <c r="J3" s="6" t="s">
        <v>50</v>
      </c>
      <c r="K3" s="6" t="s">
        <v>51</v>
      </c>
    </row>
    <row r="4" spans="1:11" ht="16.2">
      <c r="A4" s="21" t="s">
        <v>49</v>
      </c>
      <c r="B4" s="22">
        <f>SUMIFS(日々の売上!$F:$F,日々の売上!$J:$J,(設定!$B$2*100+設定!$B$3))</f>
        <v>0</v>
      </c>
      <c r="D4" s="23" t="str">
        <f>IF(設定!A6="","",設定!A6)</f>
        <v>商品仕入</v>
      </c>
      <c r="E4" s="24" t="str">
        <f>IF(設定!A6="","",設定!B6)</f>
        <v>仕入</v>
      </c>
      <c r="F4" s="25">
        <f>IF(D4="","",SUMIFS(仕入・経費!$D:$D,仕入・経費!$B:$B,$D4,仕入・経費!$H:$H,(設定!$B$2*100+設定!$B$3)))</f>
        <v>0</v>
      </c>
      <c r="H4" s="26" t="s">
        <v>52</v>
      </c>
      <c r="I4" s="25">
        <f>SUMIFS(日々の売上!$F:$F,日々の売上!$B:$B,H4,日々の売上!$J:$J,(設定!$B$2*100+設定!$B$3))</f>
        <v>0</v>
      </c>
      <c r="J4" s="27">
        <f>COUNTIFS(日々の売上!$B:$B,H4,日々の売上!$J:$J,(設定!$B$2*100+設定!$B$3),日々の売上!$F:$F,"&gt;0")</f>
        <v>0</v>
      </c>
      <c r="K4" s="28" t="str">
        <f t="shared" ref="K4:K10" si="0">IF(J4=0,"",I4/J4)</f>
        <v/>
      </c>
    </row>
    <row r="5" spans="1:11" ht="16.2">
      <c r="A5" s="29" t="s">
        <v>53</v>
      </c>
      <c r="B5" s="28">
        <f>SUMIFS(日々の売上!$C:$C,日々の売上!$J:$J,(設定!$B$2*100+設定!$B$3))</f>
        <v>0</v>
      </c>
      <c r="D5" s="23" t="str">
        <f>IF(設定!A7="","",設定!A7)</f>
        <v>材料仕入</v>
      </c>
      <c r="E5" s="24" t="str">
        <f>IF(設定!A7="","",設定!B7)</f>
        <v>仕入</v>
      </c>
      <c r="F5" s="25">
        <f>IF(D5="","",SUMIFS(仕入・経費!$D:$D,仕入・経費!$B:$B,$D5,仕入・経費!$H:$H,(設定!$B$2*100+設定!$B$3)))</f>
        <v>0</v>
      </c>
      <c r="H5" s="30" t="s">
        <v>54</v>
      </c>
      <c r="I5" s="25">
        <f>SUMIFS(日々の売上!$F:$F,日々の売上!$B:$B,H5,日々の売上!$J:$J,(設定!$B$2*100+設定!$B$3))</f>
        <v>0</v>
      </c>
      <c r="J5" s="27">
        <f>COUNTIFS(日々の売上!$B:$B,H5,日々の売上!$J:$J,(設定!$B$2*100+設定!$B$3),日々の売上!$F:$F,"&gt;0")</f>
        <v>0</v>
      </c>
      <c r="K5" s="28" t="str">
        <f t="shared" si="0"/>
        <v/>
      </c>
    </row>
    <row r="6" spans="1:11" ht="16.2">
      <c r="A6" s="29" t="s">
        <v>55</v>
      </c>
      <c r="B6" s="28">
        <f>SUMIFS(日々の売上!$D:$D,日々の売上!$J:$J,(設定!$B$2*100+設定!$B$3))</f>
        <v>0</v>
      </c>
      <c r="D6" s="23" t="str">
        <f>IF(設定!A8="","",設定!A8)</f>
        <v>家賃</v>
      </c>
      <c r="E6" s="24" t="str">
        <f>IF(設定!A8="","",設定!B8)</f>
        <v>経費</v>
      </c>
      <c r="F6" s="25">
        <f>IF(D6="","",SUMIFS(仕入・経費!$D:$D,仕入・経費!$B:$B,$D6,仕入・経費!$H:$H,(設定!$B$2*100+設定!$B$3)))</f>
        <v>0</v>
      </c>
      <c r="H6" s="30" t="s">
        <v>56</v>
      </c>
      <c r="I6" s="25">
        <f>SUMIFS(日々の売上!$F:$F,日々の売上!$B:$B,H6,日々の売上!$J:$J,(設定!$B$2*100+設定!$B$3))</f>
        <v>0</v>
      </c>
      <c r="J6" s="27">
        <f>COUNTIFS(日々の売上!$B:$B,H6,日々の売上!$J:$J,(設定!$B$2*100+設定!$B$3),日々の売上!$F:$F,"&gt;0")</f>
        <v>0</v>
      </c>
      <c r="K6" s="28" t="str">
        <f t="shared" si="0"/>
        <v/>
      </c>
    </row>
    <row r="7" spans="1:11" ht="16.2">
      <c r="A7" s="29" t="s">
        <v>57</v>
      </c>
      <c r="B7" s="28">
        <f>SUMIFS(日々の売上!$E:$E,日々の売上!$J:$J,(設定!$B$2*100+設定!$B$3))</f>
        <v>0</v>
      </c>
      <c r="D7" s="23" t="str">
        <f>IF(設定!A9="","",設定!A9)</f>
        <v>水道光熱費</v>
      </c>
      <c r="E7" s="24" t="str">
        <f>IF(設定!A9="","",設定!B9)</f>
        <v>経費</v>
      </c>
      <c r="F7" s="25">
        <f>IF(D7="","",SUMIFS(仕入・経費!$D:$D,仕入・経費!$B:$B,$D7,仕入・経費!$H:$H,(設定!$B$2*100+設定!$B$3)))</f>
        <v>0</v>
      </c>
      <c r="H7" s="30" t="s">
        <v>58</v>
      </c>
      <c r="I7" s="25">
        <f>SUMIFS(日々の売上!$F:$F,日々の売上!$B:$B,H7,日々の売上!$J:$J,(設定!$B$2*100+設定!$B$3))</f>
        <v>0</v>
      </c>
      <c r="J7" s="27">
        <f>COUNTIFS(日々の売上!$B:$B,H7,日々の売上!$J:$J,(設定!$B$2*100+設定!$B$3),日々の売上!$F:$F,"&gt;0")</f>
        <v>0</v>
      </c>
      <c r="K7" s="28" t="str">
        <f t="shared" si="0"/>
        <v/>
      </c>
    </row>
    <row r="8" spans="1:11" ht="16.2">
      <c r="A8" s="29" t="s">
        <v>59</v>
      </c>
      <c r="B8" s="28">
        <f>SUMIFS(仕入・経費!$D:$D,仕入・経費!$G:$G,"仕入",仕入・経費!$H:$H,(設定!$B$2*100+設定!$B$3))</f>
        <v>0</v>
      </c>
      <c r="D8" s="23" t="str">
        <f>IF(設定!A10="","",設定!A10)</f>
        <v>通信費</v>
      </c>
      <c r="E8" s="24" t="str">
        <f>IF(設定!A10="","",設定!B10)</f>
        <v>経費</v>
      </c>
      <c r="F8" s="25">
        <f>IF(D8="","",SUMIFS(仕入・経費!$D:$D,仕入・経費!$B:$B,$D8,仕入・経費!$H:$H,(設定!$B$2*100+設定!$B$3)))</f>
        <v>0</v>
      </c>
      <c r="H8" s="30" t="s">
        <v>60</v>
      </c>
      <c r="I8" s="25">
        <f>SUMIFS(日々の売上!$F:$F,日々の売上!$B:$B,H8,日々の売上!$J:$J,(設定!$B$2*100+設定!$B$3))</f>
        <v>0</v>
      </c>
      <c r="J8" s="27">
        <f>COUNTIFS(日々の売上!$B:$B,H8,日々の売上!$J:$J,(設定!$B$2*100+設定!$B$3),日々の売上!$F:$F,"&gt;0")</f>
        <v>0</v>
      </c>
      <c r="K8" s="28" t="str">
        <f t="shared" si="0"/>
        <v/>
      </c>
    </row>
    <row r="9" spans="1:11" ht="16.2">
      <c r="A9" s="21" t="s">
        <v>61</v>
      </c>
      <c r="B9" s="22">
        <f>B4-B8</f>
        <v>0</v>
      </c>
      <c r="D9" s="23" t="str">
        <f>IF(設定!A11="","",設定!A11)</f>
        <v>消耗品</v>
      </c>
      <c r="E9" s="24" t="str">
        <f>IF(設定!A11="","",設定!B11)</f>
        <v>経費</v>
      </c>
      <c r="F9" s="25">
        <f>IF(D9="","",SUMIFS(仕入・経費!$D:$D,仕入・経費!$B:$B,$D9,仕入・経費!$H:$H,(設定!$B$2*100+設定!$B$3)))</f>
        <v>0</v>
      </c>
      <c r="H9" s="30" t="s">
        <v>62</v>
      </c>
      <c r="I9" s="25">
        <f>SUMIFS(日々の売上!$F:$F,日々の売上!$B:$B,H9,日々の売上!$J:$J,(設定!$B$2*100+設定!$B$3))</f>
        <v>0</v>
      </c>
      <c r="J9" s="27">
        <f>COUNTIFS(日々の売上!$B:$B,H9,日々の売上!$J:$J,(設定!$B$2*100+設定!$B$3),日々の売上!$F:$F,"&gt;0")</f>
        <v>0</v>
      </c>
      <c r="K9" s="28" t="str">
        <f t="shared" si="0"/>
        <v/>
      </c>
    </row>
    <row r="10" spans="1:11" ht="16.2">
      <c r="A10" s="29" t="s">
        <v>63</v>
      </c>
      <c r="B10" s="31" t="str">
        <f>IF(B4=0,"",B9/B4)</f>
        <v/>
      </c>
      <c r="D10" s="23" t="str">
        <f>IF(設定!A12="","",設定!A12)</f>
        <v>包装・資材</v>
      </c>
      <c r="E10" s="24" t="str">
        <f>IF(設定!A12="","",設定!B12)</f>
        <v>経費</v>
      </c>
      <c r="F10" s="25">
        <f>IF(D10="","",SUMIFS(仕入・経費!$D:$D,仕入・経費!$B:$B,$D10,仕入・経費!$H:$H,(設定!$B$2*100+設定!$B$3)))</f>
        <v>0</v>
      </c>
      <c r="H10" s="30" t="s">
        <v>64</v>
      </c>
      <c r="I10" s="25">
        <f>SUMIFS(日々の売上!$F:$F,日々の売上!$B:$B,H10,日々の売上!$J:$J,(設定!$B$2*100+設定!$B$3))</f>
        <v>0</v>
      </c>
      <c r="J10" s="27">
        <f>COUNTIFS(日々の売上!$B:$B,H10,日々の売上!$J:$J,(設定!$B$2*100+設定!$B$3),日々の売上!$F:$F,"&gt;0")</f>
        <v>0</v>
      </c>
      <c r="K10" s="28" t="str">
        <f t="shared" si="0"/>
        <v/>
      </c>
    </row>
    <row r="11" spans="1:11" ht="16.2">
      <c r="A11" s="29" t="s">
        <v>65</v>
      </c>
      <c r="B11" s="28">
        <f>SUMIFS(仕入・経費!$D:$D,仕入・経費!$G:$G,"経費",仕入・経費!$H:$H,(設定!$B$2*100+設定!$B$3))</f>
        <v>0</v>
      </c>
      <c r="D11" s="23" t="str">
        <f>IF(設定!A13="","",設定!A13)</f>
        <v>広告・販促</v>
      </c>
      <c r="E11" s="24" t="str">
        <f>IF(設定!A13="","",設定!B13)</f>
        <v>経費</v>
      </c>
      <c r="F11" s="25">
        <f>IF(D11="","",SUMIFS(仕入・経費!$D:$D,仕入・経費!$B:$B,$D11,仕入・経費!$H:$H,(設定!$B$2*100+設定!$B$3)))</f>
        <v>0</v>
      </c>
    </row>
    <row r="12" spans="1:11" ht="16.2">
      <c r="A12" s="21" t="s">
        <v>66</v>
      </c>
      <c r="B12" s="22">
        <f>B9-B11</f>
        <v>0</v>
      </c>
      <c r="D12" s="23" t="str">
        <f>IF(設定!A14="","",設定!A14)</f>
        <v>支払手数料</v>
      </c>
      <c r="E12" s="24" t="str">
        <f>IF(設定!A14="","",設定!B14)</f>
        <v>経費</v>
      </c>
      <c r="F12" s="25">
        <f>IF(D12="","",SUMIFS(仕入・経費!$D:$D,仕入・経費!$B:$B,$D12,仕入・経費!$H:$H,(設定!$B$2*100+設定!$B$3)))</f>
        <v>0</v>
      </c>
    </row>
    <row r="13" spans="1:11" ht="16.2">
      <c r="D13" s="23" t="str">
        <f>IF(設定!A15="","",設定!A15)</f>
        <v>人件費</v>
      </c>
      <c r="E13" s="24" t="str">
        <f>IF(設定!A15="","",設定!B15)</f>
        <v>経費</v>
      </c>
      <c r="F13" s="25">
        <f>IF(D13="","",SUMIFS(仕入・経費!$D:$D,仕入・経費!$B:$B,$D13,仕入・経費!$H:$H,(設定!$B$2*100+設定!$B$3)))</f>
        <v>0</v>
      </c>
      <c r="H13" s="36" t="s">
        <v>43</v>
      </c>
      <c r="I13" s="36"/>
      <c r="J13" s="36" t="s">
        <v>67</v>
      </c>
      <c r="K13" s="36"/>
    </row>
    <row r="14" spans="1:11" ht="16.2">
      <c r="A14" s="29" t="s">
        <v>68</v>
      </c>
      <c r="B14" s="32">
        <f>COUNTIFS(日々の売上!$J:$J,(設定!$B$2*100+設定!$B$3),日々の売上!$F:$F,"&gt;0")</f>
        <v>0</v>
      </c>
      <c r="D14" s="23" t="str">
        <f>IF(設定!A16="","",設定!A16)</f>
        <v>交通費</v>
      </c>
      <c r="E14" s="24" t="str">
        <f>IF(設定!A16="","",設定!B16)</f>
        <v>経費</v>
      </c>
      <c r="F14" s="25">
        <f>IF(D14="","",SUMIFS(仕入・経費!$D:$D,仕入・経費!$B:$B,$D14,仕入・経費!$H:$H,(設定!$B$2*100+設定!$B$3)))</f>
        <v>0</v>
      </c>
      <c r="H14" s="37" t="str">
        <f>IF(設定!D6="","",設定!D6)</f>
        <v>現金</v>
      </c>
      <c r="I14" s="37"/>
      <c r="J14" s="38">
        <f>IF(H14="","",SUMIFS(仕入・経費!$D:$D,仕入・経費!$E:$E,$H14,仕入・経費!$H:$H,(設定!$B$2*100+設定!$B$3)))</f>
        <v>0</v>
      </c>
      <c r="K14" s="38"/>
    </row>
    <row r="15" spans="1:11" ht="16.2">
      <c r="A15" s="29" t="s">
        <v>69</v>
      </c>
      <c r="B15" s="28" t="str">
        <f>IF(B14=0,"",B4/B14)</f>
        <v/>
      </c>
      <c r="D15" s="23" t="str">
        <f>IF(設定!A17="","",設定!A17)</f>
        <v>修繕</v>
      </c>
      <c r="E15" s="24" t="str">
        <f>IF(設定!A17="","",設定!B17)</f>
        <v>経費</v>
      </c>
      <c r="F15" s="25">
        <f>IF(D15="","",SUMIFS(仕入・経費!$D:$D,仕入・経費!$B:$B,$D15,仕入・経費!$H:$H,(設定!$B$2*100+設定!$B$3)))</f>
        <v>0</v>
      </c>
      <c r="H15" s="37" t="str">
        <f>IF(設定!D7="","",設定!D7)</f>
        <v>カード</v>
      </c>
      <c r="I15" s="37"/>
      <c r="J15" s="38">
        <f>IF(H15="","",SUMIFS(仕入・経費!$D:$D,仕入・経費!$E:$E,$H15,仕入・経費!$H:$H,(設定!$B$2*100+設定!$B$3)))</f>
        <v>0</v>
      </c>
      <c r="K15" s="38"/>
    </row>
    <row r="16" spans="1:11" ht="16.2">
      <c r="A16" s="29" t="s">
        <v>33</v>
      </c>
      <c r="B16" s="33">
        <f>SUMIFS(日々の売上!$G:$G,日々の売上!$J:$J,(設定!$B$2*100+設定!$B$3))</f>
        <v>0</v>
      </c>
      <c r="D16" s="23" t="str">
        <f>IF(設定!A18="","",設定!A18)</f>
        <v>その他</v>
      </c>
      <c r="E16" s="24" t="str">
        <f>IF(設定!A18="","",設定!B18)</f>
        <v>経費</v>
      </c>
      <c r="F16" s="25">
        <f>IF(D16="","",SUMIFS(仕入・経費!$D:$D,仕入・経費!$B:$B,$D16,仕入・経費!$H:$H,(設定!$B$2*100+設定!$B$3)))</f>
        <v>0</v>
      </c>
      <c r="H16" s="37" t="str">
        <f>IF(設定!D8="","",設定!D8)</f>
        <v>掛け(あとで払う)</v>
      </c>
      <c r="I16" s="37"/>
      <c r="J16" s="38">
        <f>IF(H16="","",SUMIFS(仕入・経費!$D:$D,仕入・経費!$E:$E,$H16,仕入・経費!$H:$H,(設定!$B$2*100+設定!$B$3)))</f>
        <v>0</v>
      </c>
      <c r="K16" s="38"/>
    </row>
    <row r="17" spans="1:11" ht="16.2">
      <c r="A17" s="29" t="s">
        <v>70</v>
      </c>
      <c r="B17" s="28" t="str">
        <f>IF(B16=0,"",B4/B16)</f>
        <v/>
      </c>
      <c r="D17" s="23" t="str">
        <f>IF(設定!A19="","",設定!A19)</f>
        <v/>
      </c>
      <c r="E17" s="24" t="str">
        <f>IF(設定!A19="","",設定!B19)</f>
        <v/>
      </c>
      <c r="F17" s="25" t="str">
        <f>IF(D17="","",SUMIFS(仕入・経費!$D:$D,仕入・経費!$B:$B,$D17,仕入・経費!$H:$H,(設定!$B$2*100+設定!$B$3)))</f>
        <v/>
      </c>
      <c r="H17" s="37" t="str">
        <f>IF(設定!D9="","",設定!D9)</f>
        <v>口座振替</v>
      </c>
      <c r="I17" s="37"/>
      <c r="J17" s="38">
        <f>IF(H17="","",SUMIFS(仕入・経費!$D:$D,仕入・経費!$E:$E,$H17,仕入・経費!$H:$H,(設定!$B$2*100+設定!$B$3)))</f>
        <v>0</v>
      </c>
      <c r="K17" s="38"/>
    </row>
    <row r="18" spans="1:11" ht="16.2">
      <c r="A18" s="29" t="s">
        <v>71</v>
      </c>
      <c r="B18" s="28">
        <f>SUMIFS(仕入・経費!$D:$D,仕入・経費!$E:$E,"掛け(あとで払う)",仕入・経費!$H:$H,(設定!$B$2*100+設定!$B$3))</f>
        <v>0</v>
      </c>
      <c r="D18" s="23" t="str">
        <f>IF(設定!A20="","",設定!A20)</f>
        <v/>
      </c>
      <c r="E18" s="24" t="str">
        <f>IF(設定!A20="","",設定!B20)</f>
        <v/>
      </c>
      <c r="F18" s="25" t="str">
        <f>IF(D18="","",SUMIFS(仕入・経費!$D:$D,仕入・経費!$B:$B,$D18,仕入・経費!$H:$H,(設定!$B$2*100+設定!$B$3)))</f>
        <v/>
      </c>
      <c r="H18" s="37" t="str">
        <f>IF(設定!D10="","",設定!D10)</f>
        <v>電子マネー</v>
      </c>
      <c r="I18" s="37"/>
      <c r="J18" s="38">
        <f>IF(H18="","",SUMIFS(仕入・経費!$D:$D,仕入・経費!$E:$E,$H18,仕入・経費!$H:$H,(設定!$B$2*100+設定!$B$3)))</f>
        <v>0</v>
      </c>
      <c r="K18" s="38"/>
    </row>
    <row r="19" spans="1:11" ht="16.2">
      <c r="D19" s="23" t="str">
        <f>IF(設定!A21="","",設定!A21)</f>
        <v/>
      </c>
      <c r="E19" s="24" t="str">
        <f>IF(設定!A21="","",設定!B21)</f>
        <v/>
      </c>
      <c r="F19" s="25" t="str">
        <f>IF(D19="","",SUMIFS(仕入・経費!$D:$D,仕入・経費!$B:$B,$D19,仕入・経費!$H:$H,(設定!$B$2*100+設定!$B$3)))</f>
        <v/>
      </c>
      <c r="H19" s="37" t="str">
        <f>IF(設定!D11="","",設定!D11)</f>
        <v/>
      </c>
      <c r="I19" s="37"/>
      <c r="J19" s="38" t="str">
        <f>IF(H19="","",SUMIFS(仕入・経費!$D:$D,仕入・経費!$E:$E,$H19,仕入・経費!$H:$H,(設定!$B$2*100+設定!$B$3)))</f>
        <v/>
      </c>
      <c r="K19" s="38"/>
    </row>
    <row r="20" spans="1:11">
      <c r="A20" s="38" t="str">
        <f>IF(D21="","",SUMIFS(仕入・経費!$D:$D,仕入・経費!$B:$B,$D21,仕入・経費!$H:$H,(設定!$B$2*100+設定!$B$3)))</f>
        <v/>
      </c>
      <c r="B20" s="38"/>
      <c r="C20" s="38"/>
      <c r="D20" s="38"/>
      <c r="E20" s="38"/>
      <c r="F20" s="38"/>
    </row>
    <row r="21" spans="1:11">
      <c r="A21" s="38"/>
      <c r="B21" s="38"/>
      <c r="C21" s="38"/>
      <c r="D21" s="38"/>
      <c r="E21" s="38"/>
      <c r="F21" s="38"/>
    </row>
    <row r="22" spans="1:11" ht="16.2">
      <c r="D22" s="23" t="str">
        <f>IF(設定!A24="","",設定!A24)</f>
        <v/>
      </c>
      <c r="E22" s="24" t="str">
        <f>IF(設定!A24="","",設定!B24)</f>
        <v/>
      </c>
      <c r="F22" s="25" t="str">
        <f>IF(D22="","",SUMIFS(仕入・経費!$D:$D,仕入・経費!$B:$B,$D22,仕入・経費!$H:$H,(設定!$B$2*100+設定!$B$3)))</f>
        <v/>
      </c>
    </row>
    <row r="23" spans="1:11" ht="16.2">
      <c r="D23" s="23" t="str">
        <f>IF(設定!A25="","",設定!A25)</f>
        <v/>
      </c>
      <c r="E23" s="24" t="str">
        <f>IF(設定!A25="","",設定!B25)</f>
        <v/>
      </c>
      <c r="F23" s="25" t="str">
        <f>IF(D23="","",SUMIFS(仕入・経費!$D:$D,仕入・経費!$B:$B,$D23,仕入・経費!$H:$H,(設定!$B$2*100+設定!$B$3)))</f>
        <v/>
      </c>
    </row>
  </sheetData>
  <sheetProtection sheet="1" formatColumns="0" formatRows="0" sort="0" autoFilter="0"/>
  <mergeCells count="15">
    <mergeCell ref="H19:I19"/>
    <mergeCell ref="J19:K19"/>
    <mergeCell ref="A20:F21"/>
    <mergeCell ref="H16:I16"/>
    <mergeCell ref="J16:K16"/>
    <mergeCell ref="H17:I17"/>
    <mergeCell ref="J17:K17"/>
    <mergeCell ref="H18:I18"/>
    <mergeCell ref="J18:K18"/>
    <mergeCell ref="H13:I13"/>
    <mergeCell ref="J13:K13"/>
    <mergeCell ref="H14:I14"/>
    <mergeCell ref="J14:K14"/>
    <mergeCell ref="H15:I15"/>
    <mergeCell ref="J15:K15"/>
  </mergeCells>
  <phoneticPr fontId="10"/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DB3A8"/>
  </sheetPr>
  <dimension ref="A1:D28"/>
  <sheetViews>
    <sheetView showGridLines="0" workbookViewId="0"/>
  </sheetViews>
  <sheetFormatPr defaultRowHeight="13.2"/>
  <cols>
    <col min="1" max="1" width="20" customWidth="1"/>
    <col min="2" max="2" width="12" customWidth="1"/>
    <col min="3" max="3" width="3" customWidth="1"/>
    <col min="4" max="4" width="20" customWidth="1"/>
  </cols>
  <sheetData>
    <row r="1" spans="1:4" ht="28.05" customHeight="1">
      <c r="A1" s="4" t="s">
        <v>72</v>
      </c>
      <c r="C1" s="5" t="s">
        <v>73</v>
      </c>
    </row>
    <row r="2" spans="1:4" ht="16.2">
      <c r="A2" s="19" t="s">
        <v>74</v>
      </c>
      <c r="B2" s="34">
        <v>2026</v>
      </c>
    </row>
    <row r="3" spans="1:4" ht="16.2">
      <c r="A3" s="19" t="s">
        <v>54</v>
      </c>
      <c r="B3" s="34">
        <v>10</v>
      </c>
    </row>
    <row r="4" spans="1:4" ht="16.2">
      <c r="A4" s="19" t="s">
        <v>75</v>
      </c>
      <c r="B4" s="14"/>
    </row>
    <row r="5" spans="1:4" ht="16.2">
      <c r="A5" s="6" t="s">
        <v>40</v>
      </c>
      <c r="B5" s="6" t="s">
        <v>48</v>
      </c>
      <c r="D5" s="6" t="s">
        <v>43</v>
      </c>
    </row>
    <row r="6" spans="1:4" ht="16.2">
      <c r="A6" s="14" t="s">
        <v>76</v>
      </c>
      <c r="B6" s="35" t="s">
        <v>59</v>
      </c>
      <c r="D6" s="14" t="s">
        <v>29</v>
      </c>
    </row>
    <row r="7" spans="1:4" ht="16.2">
      <c r="A7" s="14" t="s">
        <v>77</v>
      </c>
      <c r="B7" s="35" t="s">
        <v>59</v>
      </c>
      <c r="D7" s="14" t="s">
        <v>78</v>
      </c>
    </row>
    <row r="8" spans="1:4" ht="16.2">
      <c r="A8" s="14" t="s">
        <v>79</v>
      </c>
      <c r="B8" s="35" t="s">
        <v>65</v>
      </c>
      <c r="D8" s="14" t="s">
        <v>80</v>
      </c>
    </row>
    <row r="9" spans="1:4" ht="16.2">
      <c r="A9" s="14" t="s">
        <v>81</v>
      </c>
      <c r="B9" s="35" t="s">
        <v>65</v>
      </c>
      <c r="D9" s="14" t="s">
        <v>82</v>
      </c>
    </row>
    <row r="10" spans="1:4" ht="16.2">
      <c r="A10" s="14" t="s">
        <v>83</v>
      </c>
      <c r="B10" s="35" t="s">
        <v>65</v>
      </c>
      <c r="D10" s="14" t="s">
        <v>84</v>
      </c>
    </row>
    <row r="11" spans="1:4" ht="16.2">
      <c r="A11" s="14" t="s">
        <v>85</v>
      </c>
      <c r="B11" s="35" t="s">
        <v>65</v>
      </c>
      <c r="D11" s="14"/>
    </row>
    <row r="12" spans="1:4" ht="16.2">
      <c r="A12" s="14" t="s">
        <v>86</v>
      </c>
      <c r="B12" s="35" t="s">
        <v>65</v>
      </c>
    </row>
    <row r="13" spans="1:4" ht="16.2">
      <c r="A13" s="14" t="s">
        <v>87</v>
      </c>
      <c r="B13" s="35" t="s">
        <v>65</v>
      </c>
    </row>
    <row r="14" spans="1:4" ht="16.2">
      <c r="A14" s="14" t="s">
        <v>88</v>
      </c>
      <c r="B14" s="35" t="s">
        <v>65</v>
      </c>
    </row>
    <row r="15" spans="1:4" ht="16.2">
      <c r="A15" s="14" t="s">
        <v>89</v>
      </c>
      <c r="B15" s="35" t="s">
        <v>65</v>
      </c>
    </row>
    <row r="16" spans="1:4" ht="16.2">
      <c r="A16" s="14" t="s">
        <v>90</v>
      </c>
      <c r="B16" s="35" t="s">
        <v>65</v>
      </c>
    </row>
    <row r="17" spans="1:4" ht="16.2">
      <c r="A17" s="14" t="s">
        <v>91</v>
      </c>
      <c r="B17" s="35" t="s">
        <v>65</v>
      </c>
    </row>
    <row r="18" spans="1:4" ht="16.2">
      <c r="A18" s="14" t="s">
        <v>31</v>
      </c>
      <c r="B18" s="35" t="s">
        <v>65</v>
      </c>
    </row>
    <row r="19" spans="1:4" ht="16.2">
      <c r="A19" s="14"/>
      <c r="B19" s="35"/>
    </row>
    <row r="20" spans="1:4" ht="16.2">
      <c r="A20" s="14"/>
      <c r="B20" s="35"/>
    </row>
    <row r="21" spans="1:4" ht="16.2">
      <c r="A21" s="14"/>
      <c r="B21" s="35"/>
    </row>
    <row r="22" spans="1:4" ht="16.2">
      <c r="A22" s="14"/>
      <c r="B22" s="35"/>
    </row>
    <row r="23" spans="1:4" ht="16.2">
      <c r="A23" s="14"/>
      <c r="B23" s="35"/>
    </row>
    <row r="24" spans="1:4" ht="16.2">
      <c r="A24" s="14"/>
      <c r="B24" s="35"/>
    </row>
    <row r="25" spans="1:4" ht="16.2">
      <c r="A25" s="14"/>
      <c r="B25" s="35"/>
    </row>
    <row r="27" spans="1:4">
      <c r="A27" s="39" t="s">
        <v>92</v>
      </c>
      <c r="B27" s="39"/>
      <c r="C27" s="39"/>
      <c r="D27" s="39"/>
    </row>
    <row r="28" spans="1:4">
      <c r="A28" s="39"/>
      <c r="B28" s="39"/>
      <c r="C28" s="39"/>
      <c r="D28" s="39"/>
    </row>
  </sheetData>
  <sheetProtection sheet="1" formatColumns="0" formatRows="0" sort="0" autoFilter="0"/>
  <mergeCells count="1">
    <mergeCell ref="A27:D28"/>
  </mergeCells>
  <phoneticPr fontId="10"/>
  <dataValidations count="2">
    <dataValidation type="list" allowBlank="1" sqref="B6:B25" xr:uid="{00000000-0002-0000-0400-000000000000}">
      <formula1>"仕入,経費"</formula1>
    </dataValidation>
    <dataValidation type="list" sqref="B3" xr:uid="{00000000-0002-0000-0400-000001000000}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はじめに</vt:lpstr>
      <vt:lpstr>日々の売上</vt:lpstr>
      <vt:lpstr>仕入・経費</vt:lpstr>
      <vt:lpstr>月のまとめ</vt:lpstr>
      <vt:lpstr>設定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2026-09-25T09:44:40Z</dcterms:created>
  <dcterms:modified xsi:type="dcterms:W3CDTF">2026-09-25T09:45:34Z</dcterms:modified>
  <cp:category/>
</cp:coreProperties>
</file>