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9F5181F0-559C-47D2-96A9-E0E1F87342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はじめに" sheetId="1" r:id="rId1"/>
    <sheet name="一覧表" sheetId="2" r:id="rId2"/>
    <sheet name="設定" sheetId="3" r:id="rId3"/>
  </sheets>
  <definedNames>
    <definedName name="_xlnm.Print_Area" localSheetId="1">一覧表!$A1:$G54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2" l="1"/>
  <c r="F52" i="2"/>
  <c r="C52" i="2"/>
  <c r="B52" i="2"/>
  <c r="I52" i="2" s="1"/>
  <c r="A52" i="2"/>
  <c r="F51" i="2"/>
  <c r="C51" i="2"/>
  <c r="B51" i="2"/>
  <c r="I51" i="2" s="1"/>
  <c r="A51" i="2"/>
  <c r="F50" i="2"/>
  <c r="C50" i="2"/>
  <c r="B50" i="2"/>
  <c r="I50" i="2" s="1"/>
  <c r="A50" i="2"/>
  <c r="F49" i="2"/>
  <c r="C49" i="2"/>
  <c r="B49" i="2"/>
  <c r="I49" i="2" s="1"/>
  <c r="A49" i="2"/>
  <c r="F48" i="2"/>
  <c r="C48" i="2"/>
  <c r="B48" i="2"/>
  <c r="I48" i="2" s="1"/>
  <c r="A48" i="2"/>
  <c r="F47" i="2"/>
  <c r="C47" i="2"/>
  <c r="B47" i="2"/>
  <c r="I47" i="2" s="1"/>
  <c r="A47" i="2"/>
  <c r="F46" i="2"/>
  <c r="C46" i="2"/>
  <c r="B46" i="2" s="1"/>
  <c r="I46" i="2" s="1"/>
  <c r="A46" i="2"/>
  <c r="F45" i="2"/>
  <c r="C45" i="2"/>
  <c r="B45" i="2" s="1"/>
  <c r="I45" i="2" s="1"/>
  <c r="A45" i="2"/>
  <c r="F44" i="2"/>
  <c r="C44" i="2"/>
  <c r="B44" i="2" s="1"/>
  <c r="I44" i="2" s="1"/>
  <c r="A44" i="2"/>
  <c r="F43" i="2"/>
  <c r="C43" i="2"/>
  <c r="B43" i="2"/>
  <c r="I43" i="2" s="1"/>
  <c r="A43" i="2"/>
  <c r="A41" i="2"/>
  <c r="D34" i="2"/>
  <c r="D33" i="2"/>
  <c r="D35" i="2" s="1"/>
  <c r="J30" i="2"/>
  <c r="I30" i="2"/>
  <c r="F30" i="2"/>
  <c r="C30" i="2"/>
  <c r="B30" i="2"/>
  <c r="J29" i="2"/>
  <c r="I29" i="2"/>
  <c r="F29" i="2"/>
  <c r="C29" i="2"/>
  <c r="B29" i="2"/>
  <c r="J28" i="2"/>
  <c r="I28" i="2"/>
  <c r="F28" i="2"/>
  <c r="C28" i="2"/>
  <c r="B28" i="2"/>
  <c r="J27" i="2"/>
  <c r="I27" i="2"/>
  <c r="C27" i="2"/>
  <c r="B27" i="2" s="1"/>
  <c r="J26" i="2"/>
  <c r="I26" i="2"/>
  <c r="F26" i="2" s="1"/>
  <c r="C26" i="2"/>
  <c r="B26" i="2" s="1"/>
  <c r="J25" i="2"/>
  <c r="I25" i="2"/>
  <c r="F25" i="2" s="1"/>
  <c r="C25" i="2"/>
  <c r="I23" i="2"/>
  <c r="C23" i="2"/>
  <c r="B23" i="2"/>
  <c r="A23" i="2"/>
  <c r="I22" i="2"/>
  <c r="C22" i="2"/>
  <c r="B22" i="2"/>
  <c r="A22" i="2"/>
  <c r="I21" i="2"/>
  <c r="F21" i="2"/>
  <c r="C21" i="2"/>
  <c r="B21" i="2"/>
  <c r="A21" i="2"/>
  <c r="I20" i="2"/>
  <c r="C20" i="2"/>
  <c r="B20" i="2"/>
  <c r="A20" i="2"/>
  <c r="I19" i="2"/>
  <c r="F19" i="2"/>
  <c r="C19" i="2"/>
  <c r="B19" i="2"/>
  <c r="A19" i="2"/>
  <c r="I18" i="2"/>
  <c r="C18" i="2"/>
  <c r="B18" i="2"/>
  <c r="A18" i="2"/>
  <c r="I17" i="2"/>
  <c r="F17" i="2" s="1"/>
  <c r="C17" i="2"/>
  <c r="B17" i="2"/>
  <c r="A17" i="2"/>
  <c r="I16" i="2"/>
  <c r="C16" i="2"/>
  <c r="B16" i="2"/>
  <c r="A16" i="2"/>
  <c r="I15" i="2"/>
  <c r="F15" i="2" s="1"/>
  <c r="C15" i="2"/>
  <c r="B15" i="2"/>
  <c r="A15" i="2"/>
  <c r="I14" i="2"/>
  <c r="F14" i="2" s="1"/>
  <c r="C14" i="2"/>
  <c r="B14" i="2"/>
  <c r="A14" i="2"/>
  <c r="I13" i="2"/>
  <c r="F13" i="2" s="1"/>
  <c r="C13" i="2"/>
  <c r="B13" i="2" s="1"/>
  <c r="B38" i="2" s="1"/>
  <c r="A13" i="2"/>
  <c r="I12" i="2"/>
  <c r="C12" i="2"/>
  <c r="B12" i="2" s="1"/>
  <c r="A12" i="2"/>
  <c r="I11" i="2"/>
  <c r="C11" i="2"/>
  <c r="B11" i="2" s="1"/>
  <c r="A11" i="2"/>
  <c r="I10" i="2"/>
  <c r="C10" i="2"/>
  <c r="B10" i="2" s="1"/>
  <c r="A10" i="2"/>
  <c r="I9" i="2"/>
  <c r="C9" i="2"/>
  <c r="B9" i="2" s="1"/>
  <c r="B37" i="2" s="1"/>
  <c r="A9" i="2"/>
  <c r="I8" i="2"/>
  <c r="C8" i="2"/>
  <c r="B8" i="2" s="1"/>
  <c r="A8" i="2"/>
  <c r="I7" i="2"/>
  <c r="F7" i="2" s="1"/>
  <c r="C7" i="2"/>
  <c r="B7" i="2" s="1"/>
  <c r="A7" i="2"/>
  <c r="I6" i="2"/>
  <c r="F6" i="2" s="1"/>
  <c r="C6" i="2"/>
  <c r="B6" i="2" s="1"/>
  <c r="A6" i="2"/>
  <c r="I5" i="2"/>
  <c r="F5" i="2" s="1"/>
  <c r="C5" i="2"/>
  <c r="A5" i="2"/>
  <c r="I4" i="2"/>
  <c r="C4" i="2"/>
  <c r="B4" i="2" s="1"/>
  <c r="A4" i="2"/>
  <c r="A2" i="2"/>
  <c r="A1" i="2"/>
  <c r="C53" i="2" l="1"/>
  <c r="B53" i="2"/>
  <c r="L22" i="2"/>
  <c r="F22" i="2"/>
  <c r="J20" i="2"/>
  <c r="L20" i="2"/>
  <c r="F20" i="2"/>
  <c r="K20" i="2"/>
  <c r="L18" i="2"/>
  <c r="F18" i="2"/>
  <c r="K18" i="2"/>
  <c r="J18" i="2"/>
  <c r="L30" i="2"/>
  <c r="K30" i="2"/>
  <c r="L29" i="2"/>
  <c r="K29" i="2"/>
  <c r="L28" i="2"/>
  <c r="K28" i="2"/>
  <c r="F27" i="2"/>
  <c r="L27" i="2"/>
  <c r="K27" i="2"/>
  <c r="K26" i="2"/>
  <c r="L26" i="2"/>
  <c r="B25" i="2"/>
  <c r="C34" i="2"/>
  <c r="F23" i="2"/>
  <c r="J23" i="2"/>
  <c r="K23" i="2"/>
  <c r="L23" i="2"/>
  <c r="K22" i="2"/>
  <c r="J22" i="2"/>
  <c r="L21" i="2"/>
  <c r="K21" i="2"/>
  <c r="J21" i="2"/>
  <c r="L19" i="2"/>
  <c r="K19" i="2"/>
  <c r="J19" i="2"/>
  <c r="J17" i="2"/>
  <c r="K17" i="2"/>
  <c r="L17" i="2"/>
  <c r="J16" i="2"/>
  <c r="K16" i="2"/>
  <c r="L16" i="2"/>
  <c r="F16" i="2"/>
  <c r="L15" i="2"/>
  <c r="K15" i="2"/>
  <c r="J15" i="2"/>
  <c r="L14" i="2"/>
  <c r="K14" i="2"/>
  <c r="J14" i="2"/>
  <c r="J13" i="2"/>
  <c r="L13" i="2"/>
  <c r="K13" i="2"/>
  <c r="K12" i="2"/>
  <c r="J12" i="2"/>
  <c r="K11" i="2"/>
  <c r="J11" i="2"/>
  <c r="K10" i="2"/>
  <c r="J10" i="2"/>
  <c r="K9" i="2"/>
  <c r="J9" i="2"/>
  <c r="F8" i="2"/>
  <c r="K8" i="2"/>
  <c r="L8" i="2"/>
  <c r="J8" i="2"/>
  <c r="L7" i="2"/>
  <c r="K7" i="2"/>
  <c r="J7" i="2"/>
  <c r="L6" i="2"/>
  <c r="K6" i="2"/>
  <c r="J6" i="2"/>
  <c r="J5" i="2"/>
  <c r="B5" i="2"/>
  <c r="K5" i="2" s="1"/>
  <c r="C33" i="2"/>
  <c r="K4" i="2"/>
  <c r="F4" i="2"/>
  <c r="J4" i="2"/>
  <c r="L4" i="2"/>
  <c r="B54" i="2"/>
  <c r="C35" i="2" l="1"/>
  <c r="B33" i="2"/>
  <c r="L5" i="2"/>
  <c r="B34" i="2"/>
  <c r="K25" i="2"/>
  <c r="B36" i="2" s="1"/>
  <c r="L25" i="2"/>
  <c r="L12" i="2"/>
  <c r="F12" i="2"/>
  <c r="F11" i="2"/>
  <c r="L11" i="2"/>
  <c r="F10" i="2"/>
  <c r="L10" i="2"/>
  <c r="F9" i="2"/>
  <c r="L9" i="2"/>
  <c r="B35" i="2" l="1"/>
  <c r="B39" i="2"/>
</calcChain>
</file>

<file path=xl/sharedStrings.xml><?xml version="1.0" encoding="utf-8"?>
<sst xmlns="http://schemas.openxmlformats.org/spreadsheetml/2006/main" count="109" uniqueCount="93">
  <si>
    <t>支払・売上 一覧表（1か月版）　使い方</t>
  </si>
  <si>
    <t>月締めで仕入先に支払い、得意先に請求する商売（卸・製造・加工など）向けの一覧表です。作者が紙で使っている一覧表の並びを、そのままExcelにしました。</t>
  </si>
  <si>
    <t>この1か月版は無料で配布しています。</t>
  </si>
  <si>
    <t>1. 最初に「設定」シートに、名前を入れる</t>
  </si>
  <si>
    <t>・年と月、仕入先（支払先）と支払方法（現金／振込／相殺）、振込のときの手数料、得意先と「締め・回収の条件」を入れます。</t>
  </si>
  <si>
    <t>・入れた名前が、一覧表に自動で並びます（仕入先は20件、得意先は10件まで）。</t>
  </si>
  <si>
    <t>2. 「一覧表」に、金額と日付を入れる</t>
  </si>
  <si>
    <t>・支払一覧表：相手の請求書の「仕入金額（税抜）」を入れると、消費税と支払金額が出ます。消費税が請求書と1円ずれるとき・免税事業者で消費税がないときは、消費税の欄（薄い黄色）に直接数字を入れて上書きします。</t>
  </si>
  <si>
    <t>・備考には、設定に合わせて「相殺」「振手385円」が自動で出ます。自分のメモは「メモ」の列に書きます。</t>
  </si>
  <si>
    <t>・「その他」の欄は、現金でその都度支払ったもの用です。設定には入れず、ここに相手の名前から直接書きます（現金払いとして集計されます）。</t>
  </si>
  <si>
    <t>・売上一覧表：得意先ごとに「売上（税抜）」を入れると、消費税と請求金額が出ます。入金されたら「入金日」を書きます。空いている得意先の請求金額が「未入金 計」に出ます。</t>
  </si>
  <si>
    <t>3. まとめは見るだけ</t>
  </si>
  <si>
    <t>・仕入先の計、その他の計、総合計、そのうち現金払い・振込扱い・相殺の内訳、振込手数料の合計（参考）が出ます。振込手数料は支払金額からは引いていません。</t>
  </si>
  <si>
    <t>印刷して手書きでも使えます</t>
  </si>
  <si>
    <t>・各月の一覧表は、A4縦1枚に収まるようにしてあります。金額を入れずに印刷すれば、名前だけ入った記入用紙になります（右側の計算用の列は印刷されません）。</t>
  </si>
  <si>
    <t>色の意味</t>
  </si>
  <si>
    <t>・黄色＝書くところ　／　薄い黄色＝自動で出るが上書きしてよいところ（消費税）　／　白・灰色＝自動（保護してあります。パスワードはなし）</t>
  </si>
  <si>
    <t>・数式を変えたいときは、Excelなら「校閲」→「シート保護の解除」で外せます。上書きした消費税を自動に戻したいときは、同じ列のほかの行からコピーします。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</si>
  <si>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</si>
  <si>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</si>
  <si>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12か月版について</t>
  </si>
  <si>
    <t>・1月〜12月のシートと「年間まとめ」が付いた版を GOGOWAVE（BOOTH）で用意する予定です。</t>
  </si>
  <si>
    <t>自分の形に直してほしいとき</t>
  </si>
  <si>
    <t>・行やページを増やす、列を足す、いま使っている紙の表と同じ並びにする、などの手直しを有料で受けています。頼み方は https://chobo.hakari-log.com/about/#custom に書いてあります。</t>
  </si>
  <si>
    <t>ご利用について</t>
  </si>
  <si>
    <t>・個人・事業での利用は自由です。ファイルそのものの再配布・販売はご遠慮ください。</t>
  </si>
  <si>
    <t>・日々の把握のための道具です。帳簿・確定申告の要件を満たすことを保証するものではありません。消費税の端数や相殺の扱いは、相手の請求書と取り決めを優先してください。</t>
  </si>
  <si>
    <t>この一覧表は、AI（Claude）を使って作成し、作者が Excel で数式の動作を確認して仕上げています。　GOGOWAVE / ハカリ</t>
  </si>
  <si>
    <t>期間</t>
  </si>
  <si>
    <t>10月1日 〜 10月末日</t>
  </si>
  <si>
    <t>← 計算用（さわらない・印刷されません）</t>
  </si>
  <si>
    <t>支　払　先</t>
  </si>
  <si>
    <t>支払金額</t>
  </si>
  <si>
    <t>消費税</t>
  </si>
  <si>
    <t>仕入金額</t>
  </si>
  <si>
    <t>支払日</t>
  </si>
  <si>
    <t>備　考</t>
  </si>
  <si>
    <t>メモ</t>
  </si>
  <si>
    <t>方法</t>
  </si>
  <si>
    <t>振手</t>
  </si>
  <si>
    <t>現金額</t>
  </si>
  <si>
    <t>手数料</t>
  </si>
  <si>
    <t>その他（現金でその都度支払ったもの。名前から直接書きます）</t>
  </si>
  <si>
    <t>K紙工</t>
  </si>
  <si>
    <t>L容器</t>
  </si>
  <si>
    <t>M資材</t>
  </si>
  <si>
    <t>ま　と　め</t>
  </si>
  <si>
    <t>仕入先　計</t>
  </si>
  <si>
    <t>その他　計</t>
  </si>
  <si>
    <t>総　合　計</t>
  </si>
  <si>
    <t>　うち現金払い</t>
  </si>
  <si>
    <t>　うち振込扱い</t>
  </si>
  <si>
    <t>　うち相殺</t>
  </si>
  <si>
    <t>振込手数料 計（参考）</t>
  </si>
  <si>
    <t>得　意　先</t>
  </si>
  <si>
    <t>請求金額</t>
  </si>
  <si>
    <t>売　上</t>
  </si>
  <si>
    <t>入金日</t>
  </si>
  <si>
    <t>未入金</t>
  </si>
  <si>
    <t>合　　計</t>
  </si>
  <si>
    <t>未入金　計</t>
  </si>
  <si>
    <t>入金日がまだ空いている得意先の、請求金額の合計です</t>
  </si>
  <si>
    <t>設定</t>
  </si>
  <si>
    <t>黄色のセルを書き換えます。名前を入れると、各月の一覧表に自動で並びます</t>
  </si>
  <si>
    <t>年（西暦）</t>
  </si>
  <si>
    <t>月</t>
  </si>
  <si>
    <t>消費税率</t>
  </si>
  <si>
    <t>屋号</t>
  </si>
  <si>
    <t>サンプル商店</t>
  </si>
  <si>
    <t>仕入先（支払先）</t>
  </si>
  <si>
    <t>支払方法</t>
  </si>
  <si>
    <t>振込手数料</t>
  </si>
  <si>
    <t>得意先</t>
  </si>
  <si>
    <t>締め・回収の条件</t>
  </si>
  <si>
    <t>A製作所</t>
  </si>
  <si>
    <t>現金</t>
  </si>
  <si>
    <t>J商事</t>
  </si>
  <si>
    <t>20日締め／翌月末集金</t>
  </si>
  <si>
    <t>B工業</t>
  </si>
  <si>
    <t>N工業</t>
  </si>
  <si>
    <t>C研磨</t>
  </si>
  <si>
    <t>P精機</t>
  </si>
  <si>
    <t>末締め／翌月末振込</t>
  </si>
  <si>
    <t>D挽物</t>
  </si>
  <si>
    <t>Q産業</t>
  </si>
  <si>
    <t>E製作所</t>
  </si>
  <si>
    <t>F鍍金</t>
  </si>
  <si>
    <t>振込</t>
  </si>
  <si>
    <t>G鋼材</t>
  </si>
  <si>
    <t>Hメタル</t>
  </si>
  <si>
    <t>I工業</t>
  </si>
  <si>
    <t>相殺</t>
  </si>
  <si>
    <t>※支払方法は「現金／振込／相殺」から選びます。振込手数料は、振込のときだけ備考に「振手○円」と出ます（支払金額からは引きません）。得意先の「締め・回収の条件」は、売上一覧表の備考にそのまま出ます（例：20日締め／翌月末集金）。現金でその都度払ったものは、ここには入れず、一覧表の「その他」の欄に名前から直接書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</si>
</sst>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;;"/>
  </numFmts>
  <fonts count="12">
    <font>
      <sz val="11"/>
      <color theme="1"/>
      <name val="ＭＳ Ｐゴシック"/>
      <family val="2"/>
      <scheme val="minor"/>
    </font>
    <font>
      <b/>
      <sz val="16"/>
      <color rgb="FF3F5B52"/>
      <name val="Yu Gothic"/>
      <family val="3"/>
      <charset val="128"/>
    </font>
    <font>
      <sz val="10"/>
      <color rgb="FF3F464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5"/>
      <color rgb="FF3F5B52"/>
      <name val="Yu Gothic"/>
      <family val="3"/>
      <charset val="128"/>
    </font>
    <font>
      <sz val="10"/>
      <color rgb="FF7F8A88"/>
      <name val="Yu Gothic"/>
      <family val="3"/>
      <charset val="128"/>
    </font>
    <font>
      <b/>
      <sz val="8"/>
      <color rgb="FFFFFFFF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3F4646"/>
      <name val="Yu Gothic"/>
      <family val="3"/>
      <charset val="128"/>
    </font>
    <font>
      <sz val="8"/>
      <color rgb="FF7F8A88"/>
      <name val="Yu Gothic"/>
      <family val="3"/>
      <charset val="128"/>
    </font>
    <font>
      <sz val="9"/>
      <color rgb="FF7F8A88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F5B52"/>
      </patternFill>
    </fill>
    <fill>
      <patternFill patternType="solid">
        <fgColor rgb="FFFFF9E8"/>
      </patternFill>
    </fill>
    <fill>
      <patternFill patternType="solid">
        <fgColor rgb="FFB3BFBA"/>
      </patternFill>
    </fill>
    <fill>
      <patternFill patternType="solid">
        <fgColor rgb="FFFFFDF4"/>
      </patternFill>
    </fill>
    <fill>
      <patternFill patternType="solid">
        <fgColor rgb="FFF1F5F2"/>
      </patternFill>
    </fill>
  </fills>
  <borders count="2">
    <border>
      <left/>
      <right/>
      <top/>
      <bottom/>
      <diagonal/>
    </border>
    <border>
      <left style="thin">
        <color rgb="FFB9C4BF"/>
      </left>
      <right style="thin">
        <color rgb="FFB9C4BF"/>
      </right>
      <top style="thin">
        <color rgb="FFB9C4BF"/>
      </top>
      <bottom style="thin">
        <color rgb="FFB9C4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38" fontId="8" fillId="0" borderId="1" xfId="0" applyNumberFormat="1" applyFont="1" applyBorder="1" applyAlignment="1">
      <alignment horizontal="right" vertical="center"/>
    </xf>
    <xf numFmtId="38" fontId="2" fillId="5" borderId="1" xfId="0" applyNumberFormat="1" applyFont="1" applyFill="1" applyBorder="1" applyAlignment="1" applyProtection="1">
      <alignment horizontal="right" vertical="center"/>
      <protection locked="0"/>
    </xf>
    <xf numFmtId="38" fontId="2" fillId="3" borderId="1" xfId="0" applyNumberFormat="1" applyFont="1" applyFill="1" applyBorder="1" applyAlignment="1" applyProtection="1">
      <alignment horizontal="right" vertical="center"/>
      <protection locked="0"/>
    </xf>
    <xf numFmtId="17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right" vertical="center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9" fillId="6" borderId="1" xfId="0" applyFont="1" applyFill="1" applyBorder="1" applyAlignment="1">
      <alignment horizontal="center" vertical="center"/>
    </xf>
    <xf numFmtId="177" fontId="9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38" fontId="2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5B52"/>
  </sheetPr>
  <dimension ref="B1:B28"/>
  <sheetViews>
    <sheetView showGridLines="0" tabSelected="1" workbookViewId="0"/>
  </sheetViews>
  <sheetFormatPr defaultRowHeight="13.2"/>
  <cols>
    <col min="1" max="1" width="4" customWidth="1"/>
    <col min="2" max="2" width="104" customWidth="1"/>
  </cols>
  <sheetData>
    <row r="1" spans="2:2" ht="34.049999999999997" customHeight="1">
      <c r="B1" s="1" t="s">
        <v>0</v>
      </c>
    </row>
    <row r="2" spans="2:2" ht="48" customHeight="1">
      <c r="B2" s="2" t="s">
        <v>1</v>
      </c>
    </row>
    <row r="3" spans="2:2" ht="28.05" customHeight="1">
      <c r="B3" s="2" t="s">
        <v>2</v>
      </c>
    </row>
    <row r="4" spans="2:2" ht="25.95" customHeight="1">
      <c r="B4" s="3" t="s">
        <v>3</v>
      </c>
    </row>
    <row r="5" spans="2:2" ht="48" customHeight="1">
      <c r="B5" s="2" t="s">
        <v>4</v>
      </c>
    </row>
    <row r="6" spans="2:2" ht="28.05" customHeight="1">
      <c r="B6" s="2" t="s">
        <v>5</v>
      </c>
    </row>
    <row r="7" spans="2:2" ht="25.95" customHeight="1">
      <c r="B7" s="3" t="s">
        <v>6</v>
      </c>
    </row>
    <row r="8" spans="2:2" ht="67.95" customHeight="1">
      <c r="B8" s="2" t="s">
        <v>7</v>
      </c>
    </row>
    <row r="9" spans="2:2" ht="48" customHeight="1">
      <c r="B9" s="2" t="s">
        <v>8</v>
      </c>
    </row>
    <row r="10" spans="2:2" ht="48" customHeight="1">
      <c r="B10" s="2" t="s">
        <v>9</v>
      </c>
    </row>
    <row r="11" spans="2:2" ht="48" customHeight="1">
      <c r="B11" s="2" t="s">
        <v>10</v>
      </c>
    </row>
    <row r="12" spans="2:2" ht="25.95" customHeight="1">
      <c r="B12" s="3" t="s">
        <v>11</v>
      </c>
    </row>
    <row r="13" spans="2:2" ht="48" customHeight="1">
      <c r="B13" s="2" t="s">
        <v>12</v>
      </c>
    </row>
    <row r="14" spans="2:2" ht="25.95" customHeight="1">
      <c r="B14" s="3" t="s">
        <v>13</v>
      </c>
    </row>
    <row r="15" spans="2:2" ht="48" customHeight="1">
      <c r="B15" s="2" t="s">
        <v>14</v>
      </c>
    </row>
    <row r="16" spans="2:2" ht="25.95" customHeight="1">
      <c r="B16" s="3" t="s">
        <v>15</v>
      </c>
    </row>
    <row r="17" spans="2:2" ht="48" customHeight="1">
      <c r="B17" s="2" t="s">
        <v>16</v>
      </c>
    </row>
    <row r="18" spans="2:2" ht="48" customHeight="1">
      <c r="B18" s="2" t="s">
        <v>17</v>
      </c>
    </row>
    <row r="19" spans="2:2" ht="25.95" customHeight="1">
      <c r="B19" s="3" t="s">
        <v>18</v>
      </c>
    </row>
    <row r="20" spans="2:2" ht="48" customHeight="1">
      <c r="B20" s="2" t="s">
        <v>19</v>
      </c>
    </row>
    <row r="21" spans="2:2" ht="25.95" customHeight="1">
      <c r="B21" s="3" t="s">
        <v>20</v>
      </c>
    </row>
    <row r="22" spans="2:2" ht="28.05" customHeight="1">
      <c r="B22" s="2" t="s">
        <v>21</v>
      </c>
    </row>
    <row r="23" spans="2:2" ht="25.95" customHeight="1">
      <c r="B23" s="3" t="s">
        <v>22</v>
      </c>
    </row>
    <row r="24" spans="2:2" ht="48" customHeight="1">
      <c r="B24" s="2" t="s">
        <v>23</v>
      </c>
    </row>
    <row r="25" spans="2:2" ht="25.95" customHeight="1">
      <c r="B25" s="3" t="s">
        <v>24</v>
      </c>
    </row>
    <row r="26" spans="2:2" ht="28.05" customHeight="1">
      <c r="B26" s="2" t="s">
        <v>25</v>
      </c>
    </row>
    <row r="27" spans="2:2" ht="48" customHeight="1">
      <c r="B27" s="2" t="s">
        <v>26</v>
      </c>
    </row>
    <row r="28" spans="2:2" ht="48" customHeight="1">
      <c r="B28" s="2" t="s">
        <v>27</v>
      </c>
    </row>
  </sheetData>
  <sheetProtection sheet="1" formatColumns="0" formatRows="0"/>
  <phoneticPr fontId="11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  <pageSetUpPr fitToPage="1"/>
  </sheetPr>
  <dimension ref="A1:L54"/>
  <sheetViews>
    <sheetView showGridLines="0" workbookViewId="0">
      <selection sqref="A1:G1"/>
    </sheetView>
  </sheetViews>
  <sheetFormatPr defaultRowHeight="13.2"/>
  <cols>
    <col min="1" max="1" width="24" customWidth="1"/>
    <col min="2" max="2" width="13" customWidth="1"/>
    <col min="3" max="3" width="11" customWidth="1"/>
    <col min="4" max="4" width="13" customWidth="1"/>
    <col min="6" max="6" width="22" customWidth="1"/>
    <col min="7" max="7" width="14" customWidth="1"/>
    <col min="8" max="8" width="2" customWidth="1"/>
    <col min="9" max="10" width="7" customWidth="1"/>
    <col min="11" max="11" width="10" customWidth="1"/>
    <col min="12" max="12" width="8" customWidth="1"/>
  </cols>
  <sheetData>
    <row r="1" spans="1:12" ht="30" customHeight="1">
      <c r="A1" s="27" t="str">
        <f>"支　払　一　覧　表　　令和"&amp;(設定!$B$2-2018)&amp;"年"&amp;設定!$B$3&amp;"月分"</f>
        <v>支　払　一　覧　表　　令和8年10月分</v>
      </c>
      <c r="B1" s="27"/>
      <c r="C1" s="27"/>
      <c r="D1" s="27"/>
      <c r="E1" s="27"/>
      <c r="F1" s="27"/>
      <c r="G1" s="27"/>
    </row>
    <row r="2" spans="1:12" ht="16.2">
      <c r="A2" s="4" t="str">
        <f>IF(設定!$B$5="","",設定!$B$5)</f>
        <v>サンプル商店</v>
      </c>
      <c r="C2" s="5" t="s">
        <v>28</v>
      </c>
      <c r="D2" s="28" t="s">
        <v>29</v>
      </c>
      <c r="E2" s="28"/>
      <c r="F2" s="28"/>
      <c r="G2" s="28"/>
      <c r="I2" s="29" t="s">
        <v>30</v>
      </c>
      <c r="J2" s="29"/>
      <c r="K2" s="29"/>
      <c r="L2" s="29"/>
    </row>
    <row r="3" spans="1:12" ht="19.95" customHeight="1">
      <c r="A3" s="7" t="s">
        <v>31</v>
      </c>
      <c r="B3" s="7" t="s">
        <v>32</v>
      </c>
      <c r="C3" s="7" t="s">
        <v>33</v>
      </c>
      <c r="D3" s="7" t="s">
        <v>34</v>
      </c>
      <c r="E3" s="7" t="s">
        <v>35</v>
      </c>
      <c r="F3" s="7" t="s">
        <v>36</v>
      </c>
      <c r="G3" s="7" t="s">
        <v>37</v>
      </c>
      <c r="I3" s="8" t="s">
        <v>38</v>
      </c>
      <c r="J3" s="8" t="s">
        <v>39</v>
      </c>
      <c r="K3" s="8" t="s">
        <v>40</v>
      </c>
      <c r="L3" s="8" t="s">
        <v>41</v>
      </c>
    </row>
    <row r="4" spans="1:12" ht="19.05" customHeight="1">
      <c r="A4" s="9" t="str">
        <f>IF(設定!$A$8="","",設定!$A$8)</f>
        <v>A製作所</v>
      </c>
      <c r="B4" s="10">
        <f t="shared" ref="B4:B23" si="0">IF(D4="","",D4+C4)</f>
        <v>43021</v>
      </c>
      <c r="C4" s="11">
        <f>IF(D4="","",ROUNDDOWN(ROUND(D4*設定!$B$4,6),0))</f>
        <v>3911</v>
      </c>
      <c r="D4" s="12">
        <v>39110</v>
      </c>
      <c r="E4" s="13">
        <v>46305</v>
      </c>
      <c r="F4" s="14" t="str">
        <f t="shared" ref="F4:F23" si="1">IF(I4="相殺","相殺",IF(I4="振込","振手"&amp;J4&amp;"円",""))</f>
        <v/>
      </c>
      <c r="G4" s="15"/>
      <c r="I4" s="16" t="str">
        <f>IF(設定!$A$8="","",設定!$B$8&amp;"")</f>
        <v>現金</v>
      </c>
      <c r="J4" s="17">
        <f>IF(I4="振込",N(設定!$C$8),0)</f>
        <v>0</v>
      </c>
      <c r="K4" s="17">
        <f t="shared" ref="K4:K23" si="2">IF(AND(I4="現金",ISNUMBER(B4)),B4,0)</f>
        <v>43021</v>
      </c>
      <c r="L4" s="17">
        <f t="shared" ref="L4:L23" si="3">IF(AND(I4="振込",ISNUMBER(B4)),J4,0)</f>
        <v>0</v>
      </c>
    </row>
    <row r="5" spans="1:12" ht="19.05" customHeight="1">
      <c r="A5" s="9" t="str">
        <f>IF(設定!$A$9="","",設定!$A$9)</f>
        <v>B工業</v>
      </c>
      <c r="B5" s="10">
        <f t="shared" si="0"/>
        <v>57957</v>
      </c>
      <c r="C5" s="11">
        <f>IF(D5="","",ROUNDDOWN(ROUND(D5*設定!$B$4,6),0))</f>
        <v>5268</v>
      </c>
      <c r="D5" s="12">
        <v>52689</v>
      </c>
      <c r="E5" s="13">
        <v>46305</v>
      </c>
      <c r="F5" s="14" t="str">
        <f t="shared" si="1"/>
        <v/>
      </c>
      <c r="G5" s="15"/>
      <c r="I5" s="16" t="str">
        <f>IF(設定!$A$9="","",設定!$B$9&amp;"")</f>
        <v>現金</v>
      </c>
      <c r="J5" s="17">
        <f>IF(I5="振込",N(設定!$C$9),0)</f>
        <v>0</v>
      </c>
      <c r="K5" s="17">
        <f t="shared" si="2"/>
        <v>57957</v>
      </c>
      <c r="L5" s="17">
        <f t="shared" si="3"/>
        <v>0</v>
      </c>
    </row>
    <row r="6" spans="1:12" ht="19.05" customHeight="1">
      <c r="A6" s="9" t="str">
        <f>IF(設定!$A$10="","",設定!$A$10)</f>
        <v>C研磨</v>
      </c>
      <c r="B6" s="10">
        <f t="shared" si="0"/>
        <v>72894</v>
      </c>
      <c r="C6" s="11">
        <f>IF(D6="","",ROUNDDOWN(ROUND(D6*設定!$B$4,6),0))</f>
        <v>6626</v>
      </c>
      <c r="D6" s="12">
        <v>66268</v>
      </c>
      <c r="E6" s="13">
        <v>46305</v>
      </c>
      <c r="F6" s="14" t="str">
        <f t="shared" si="1"/>
        <v/>
      </c>
      <c r="G6" s="15"/>
      <c r="I6" s="16" t="str">
        <f>IF(設定!$A$10="","",設定!$B$10&amp;"")</f>
        <v>現金</v>
      </c>
      <c r="J6" s="17">
        <f>IF(I6="振込",N(設定!$C$10),0)</f>
        <v>0</v>
      </c>
      <c r="K6" s="17">
        <f t="shared" si="2"/>
        <v>72894</v>
      </c>
      <c r="L6" s="17">
        <f t="shared" si="3"/>
        <v>0</v>
      </c>
    </row>
    <row r="7" spans="1:12" ht="19.05" customHeight="1">
      <c r="A7" s="9" t="str">
        <f>IF(設定!$A$11="","",設定!$A$11)</f>
        <v>D挽物</v>
      </c>
      <c r="B7" s="10">
        <f t="shared" si="0"/>
        <v>87831</v>
      </c>
      <c r="C7" s="11">
        <f>IF(D7="","",ROUNDDOWN(ROUND(D7*設定!$B$4,6),0))</f>
        <v>7984</v>
      </c>
      <c r="D7" s="12">
        <v>79847</v>
      </c>
      <c r="E7" s="13">
        <v>46305</v>
      </c>
      <c r="F7" s="14" t="str">
        <f t="shared" si="1"/>
        <v/>
      </c>
      <c r="G7" s="15"/>
      <c r="I7" s="16" t="str">
        <f>IF(設定!$A$11="","",設定!$B$11&amp;"")</f>
        <v>現金</v>
      </c>
      <c r="J7" s="17">
        <f>IF(I7="振込",N(設定!$C$11),0)</f>
        <v>0</v>
      </c>
      <c r="K7" s="17">
        <f t="shared" si="2"/>
        <v>87831</v>
      </c>
      <c r="L7" s="17">
        <f t="shared" si="3"/>
        <v>0</v>
      </c>
    </row>
    <row r="8" spans="1:12" ht="19.05" customHeight="1">
      <c r="A8" s="9" t="str">
        <f>IF(設定!$A$12="","",設定!$A$12)</f>
        <v>E製作所</v>
      </c>
      <c r="B8" s="10">
        <f t="shared" si="0"/>
        <v>102768</v>
      </c>
      <c r="C8" s="11">
        <f>IF(D8="","",ROUNDDOWN(ROUND(D8*設定!$B$4,6),0))</f>
        <v>9342</v>
      </c>
      <c r="D8" s="12">
        <v>93426</v>
      </c>
      <c r="E8" s="13">
        <v>46305</v>
      </c>
      <c r="F8" s="14" t="str">
        <f t="shared" si="1"/>
        <v/>
      </c>
      <c r="G8" s="15"/>
      <c r="I8" s="16" t="str">
        <f>IF(設定!$A$12="","",設定!$B$12&amp;"")</f>
        <v>現金</v>
      </c>
      <c r="J8" s="17">
        <f>IF(I8="振込",N(設定!$C$12),0)</f>
        <v>0</v>
      </c>
      <c r="K8" s="17">
        <f t="shared" si="2"/>
        <v>102768</v>
      </c>
      <c r="L8" s="17">
        <f t="shared" si="3"/>
        <v>0</v>
      </c>
    </row>
    <row r="9" spans="1:12" ht="19.05" customHeight="1">
      <c r="A9" s="9" t="str">
        <f>IF(設定!$A$13="","",設定!$A$13)</f>
        <v>F鍍金</v>
      </c>
      <c r="B9" s="10">
        <f t="shared" si="0"/>
        <v>117705</v>
      </c>
      <c r="C9" s="11">
        <f>IF(D9="","",ROUNDDOWN(ROUND(D9*設定!$B$4,6),0))</f>
        <v>10700</v>
      </c>
      <c r="D9" s="12">
        <v>107005</v>
      </c>
      <c r="E9" s="13">
        <v>46320</v>
      </c>
      <c r="F9" s="14" t="str">
        <f t="shared" si="1"/>
        <v>振手385円</v>
      </c>
      <c r="G9" s="15"/>
      <c r="I9" s="16" t="str">
        <f>IF(設定!$A$13="","",設定!$B$13&amp;"")</f>
        <v>振込</v>
      </c>
      <c r="J9" s="17">
        <f>IF(I9="振込",N(設定!$C$13),0)</f>
        <v>385</v>
      </c>
      <c r="K9" s="17">
        <f t="shared" si="2"/>
        <v>0</v>
      </c>
      <c r="L9" s="17">
        <f t="shared" si="3"/>
        <v>385</v>
      </c>
    </row>
    <row r="10" spans="1:12" ht="19.05" customHeight="1">
      <c r="A10" s="9" t="str">
        <f>IF(設定!$A$14="","",設定!$A$14)</f>
        <v>G鋼材</v>
      </c>
      <c r="B10" s="10">
        <f t="shared" si="0"/>
        <v>132642</v>
      </c>
      <c r="C10" s="11">
        <f>IF(D10="","",ROUNDDOWN(ROUND(D10*設定!$B$4,6),0))</f>
        <v>12058</v>
      </c>
      <c r="D10" s="12">
        <v>120584</v>
      </c>
      <c r="E10" s="13">
        <v>46320</v>
      </c>
      <c r="F10" s="14" t="str">
        <f t="shared" si="1"/>
        <v>振手385円</v>
      </c>
      <c r="G10" s="15"/>
      <c r="I10" s="16" t="str">
        <f>IF(設定!$A$14="","",設定!$B$14&amp;"")</f>
        <v>振込</v>
      </c>
      <c r="J10" s="17">
        <f>IF(I10="振込",N(設定!$C$14),0)</f>
        <v>385</v>
      </c>
      <c r="K10" s="17">
        <f t="shared" si="2"/>
        <v>0</v>
      </c>
      <c r="L10" s="17">
        <f t="shared" si="3"/>
        <v>385</v>
      </c>
    </row>
    <row r="11" spans="1:12" ht="19.05" customHeight="1">
      <c r="A11" s="9" t="str">
        <f>IF(設定!$A$15="","",設定!$A$15)</f>
        <v>Hメタル</v>
      </c>
      <c r="B11" s="10">
        <f t="shared" si="0"/>
        <v>147579</v>
      </c>
      <c r="C11" s="11">
        <f>IF(D11="","",ROUNDDOWN(ROUND(D11*設定!$B$4,6),0))</f>
        <v>13416</v>
      </c>
      <c r="D11" s="12">
        <v>134163</v>
      </c>
      <c r="E11" s="13">
        <v>46320</v>
      </c>
      <c r="F11" s="14" t="str">
        <f t="shared" si="1"/>
        <v>振手385円</v>
      </c>
      <c r="G11" s="15"/>
      <c r="I11" s="16" t="str">
        <f>IF(設定!$A$15="","",設定!$B$15&amp;"")</f>
        <v>振込</v>
      </c>
      <c r="J11" s="17">
        <f>IF(I11="振込",N(設定!$C$15),0)</f>
        <v>385</v>
      </c>
      <c r="K11" s="17">
        <f t="shared" si="2"/>
        <v>0</v>
      </c>
      <c r="L11" s="17">
        <f t="shared" si="3"/>
        <v>385</v>
      </c>
    </row>
    <row r="12" spans="1:12" ht="19.05" customHeight="1">
      <c r="A12" s="9" t="str">
        <f>IF(設定!$A$16="","",設定!$A$16)</f>
        <v>I工業</v>
      </c>
      <c r="B12" s="10">
        <f t="shared" si="0"/>
        <v>162516</v>
      </c>
      <c r="C12" s="11">
        <f>IF(D12="","",ROUNDDOWN(ROUND(D12*設定!$B$4,6),0))</f>
        <v>14774</v>
      </c>
      <c r="D12" s="12">
        <v>147742</v>
      </c>
      <c r="E12" s="13">
        <v>46320</v>
      </c>
      <c r="F12" s="14" t="str">
        <f t="shared" si="1"/>
        <v>振手0円</v>
      </c>
      <c r="G12" s="15"/>
      <c r="I12" s="16" t="str">
        <f>IF(設定!$A$16="","",設定!$B$16&amp;"")</f>
        <v>振込</v>
      </c>
      <c r="J12" s="17">
        <f>IF(I12="振込",N(設定!$C$16),0)</f>
        <v>0</v>
      </c>
      <c r="K12" s="17">
        <f t="shared" si="2"/>
        <v>0</v>
      </c>
      <c r="L12" s="17">
        <f t="shared" si="3"/>
        <v>0</v>
      </c>
    </row>
    <row r="13" spans="1:12" ht="19.05" customHeight="1">
      <c r="A13" s="9" t="str">
        <f>IF(設定!$A$17="","",設定!$A$17)</f>
        <v>J商事</v>
      </c>
      <c r="B13" s="10">
        <f t="shared" si="0"/>
        <v>177453</v>
      </c>
      <c r="C13" s="11">
        <f>IF(D13="","",ROUNDDOWN(ROUND(D13*設定!$B$4,6),0))</f>
        <v>16132</v>
      </c>
      <c r="D13" s="12">
        <v>161321</v>
      </c>
      <c r="E13" s="13">
        <v>46320</v>
      </c>
      <c r="F13" s="14" t="str">
        <f t="shared" si="1"/>
        <v>相殺</v>
      </c>
      <c r="G13" s="15"/>
      <c r="I13" s="16" t="str">
        <f>IF(設定!$A$17="","",設定!$B$17&amp;"")</f>
        <v>相殺</v>
      </c>
      <c r="J13" s="17">
        <f>IF(I13="振込",N(設定!$C$17),0)</f>
        <v>0</v>
      </c>
      <c r="K13" s="17">
        <f t="shared" si="2"/>
        <v>0</v>
      </c>
      <c r="L13" s="17">
        <f t="shared" si="3"/>
        <v>0</v>
      </c>
    </row>
    <row r="14" spans="1:12" ht="19.05" customHeight="1">
      <c r="A14" s="9" t="str">
        <f>IF(設定!$A$18="","",設定!$A$18)</f>
        <v/>
      </c>
      <c r="B14" s="10" t="str">
        <f t="shared" si="0"/>
        <v/>
      </c>
      <c r="C14" s="11" t="str">
        <f>IF(D14="","",ROUNDDOWN(ROUND(D14*設定!$B$4,6),0))</f>
        <v/>
      </c>
      <c r="D14" s="12"/>
      <c r="E14" s="13"/>
      <c r="F14" s="14" t="str">
        <f t="shared" si="1"/>
        <v/>
      </c>
      <c r="G14" s="15"/>
      <c r="I14" s="16" t="str">
        <f>IF(設定!$A$18="","",設定!$B$18&amp;"")</f>
        <v/>
      </c>
      <c r="J14" s="17">
        <f>IF(I14="振込",N(設定!$C$18),0)</f>
        <v>0</v>
      </c>
      <c r="K14" s="17">
        <f t="shared" si="2"/>
        <v>0</v>
      </c>
      <c r="L14" s="17">
        <f t="shared" si="3"/>
        <v>0</v>
      </c>
    </row>
    <row r="15" spans="1:12" ht="19.05" customHeight="1">
      <c r="A15" s="9" t="str">
        <f>IF(設定!$A$19="","",設定!$A$19)</f>
        <v/>
      </c>
      <c r="B15" s="10" t="str">
        <f t="shared" si="0"/>
        <v/>
      </c>
      <c r="C15" s="11" t="str">
        <f>IF(D15="","",ROUNDDOWN(ROUND(D15*設定!$B$4,6),0))</f>
        <v/>
      </c>
      <c r="D15" s="12"/>
      <c r="E15" s="13"/>
      <c r="F15" s="14" t="str">
        <f t="shared" si="1"/>
        <v/>
      </c>
      <c r="G15" s="15"/>
      <c r="I15" s="16" t="str">
        <f>IF(設定!$A$19="","",設定!$B$19&amp;"")</f>
        <v/>
      </c>
      <c r="J15" s="17">
        <f>IF(I15="振込",N(設定!$C$19),0)</f>
        <v>0</v>
      </c>
      <c r="K15" s="17">
        <f t="shared" si="2"/>
        <v>0</v>
      </c>
      <c r="L15" s="17">
        <f t="shared" si="3"/>
        <v>0</v>
      </c>
    </row>
    <row r="16" spans="1:12" ht="19.05" customHeight="1">
      <c r="A16" s="9" t="str">
        <f>IF(設定!$A$20="","",設定!$A$20)</f>
        <v/>
      </c>
      <c r="B16" s="10" t="str">
        <f t="shared" si="0"/>
        <v/>
      </c>
      <c r="C16" s="11" t="str">
        <f>IF(D16="","",ROUNDDOWN(ROUND(D16*設定!$B$4,6),0))</f>
        <v/>
      </c>
      <c r="D16" s="12"/>
      <c r="E16" s="13"/>
      <c r="F16" s="14" t="str">
        <f t="shared" si="1"/>
        <v/>
      </c>
      <c r="G16" s="15"/>
      <c r="I16" s="16" t="str">
        <f>IF(設定!$A$20="","",設定!$B$20&amp;"")</f>
        <v/>
      </c>
      <c r="J16" s="17">
        <f>IF(I16="振込",N(設定!$C$20),0)</f>
        <v>0</v>
      </c>
      <c r="K16" s="17">
        <f t="shared" si="2"/>
        <v>0</v>
      </c>
      <c r="L16" s="17">
        <f t="shared" si="3"/>
        <v>0</v>
      </c>
    </row>
    <row r="17" spans="1:12" ht="19.05" customHeight="1">
      <c r="A17" s="9" t="str">
        <f>IF(設定!$A$21="","",設定!$A$21)</f>
        <v/>
      </c>
      <c r="B17" s="10" t="str">
        <f t="shared" si="0"/>
        <v/>
      </c>
      <c r="C17" s="11" t="str">
        <f>IF(D17="","",ROUNDDOWN(ROUND(D17*設定!$B$4,6),0))</f>
        <v/>
      </c>
      <c r="D17" s="12"/>
      <c r="E17" s="13"/>
      <c r="F17" s="14" t="str">
        <f t="shared" si="1"/>
        <v/>
      </c>
      <c r="G17" s="15"/>
      <c r="I17" s="16" t="str">
        <f>IF(設定!$A$21="","",設定!$B$21&amp;"")</f>
        <v/>
      </c>
      <c r="J17" s="17">
        <f>IF(I17="振込",N(設定!$C$21),0)</f>
        <v>0</v>
      </c>
      <c r="K17" s="17">
        <f t="shared" si="2"/>
        <v>0</v>
      </c>
      <c r="L17" s="17">
        <f t="shared" si="3"/>
        <v>0</v>
      </c>
    </row>
    <row r="18" spans="1:12" ht="19.05" customHeight="1">
      <c r="A18" s="9" t="str">
        <f>IF(設定!$A$22="","",設定!$A$22)</f>
        <v/>
      </c>
      <c r="B18" s="10" t="str">
        <f t="shared" si="0"/>
        <v/>
      </c>
      <c r="C18" s="11" t="str">
        <f>IF(D18="","",ROUNDDOWN(ROUND(D18*設定!$B$4,6),0))</f>
        <v/>
      </c>
      <c r="D18" s="12"/>
      <c r="E18" s="13"/>
      <c r="F18" s="14" t="str">
        <f t="shared" si="1"/>
        <v/>
      </c>
      <c r="G18" s="15"/>
      <c r="I18" s="16" t="str">
        <f>IF(設定!$A$22="","",設定!$B$22&amp;"")</f>
        <v/>
      </c>
      <c r="J18" s="17">
        <f>IF(I18="振込",N(設定!$C$22),0)</f>
        <v>0</v>
      </c>
      <c r="K18" s="17">
        <f t="shared" si="2"/>
        <v>0</v>
      </c>
      <c r="L18" s="17">
        <f t="shared" si="3"/>
        <v>0</v>
      </c>
    </row>
    <row r="19" spans="1:12" ht="19.05" customHeight="1">
      <c r="A19" s="9" t="str">
        <f>IF(設定!$A$23="","",設定!$A$23)</f>
        <v/>
      </c>
      <c r="B19" s="10" t="str">
        <f t="shared" si="0"/>
        <v/>
      </c>
      <c r="C19" s="11" t="str">
        <f>IF(D19="","",ROUNDDOWN(ROUND(D19*設定!$B$4,6),0))</f>
        <v/>
      </c>
      <c r="D19" s="12"/>
      <c r="E19" s="13"/>
      <c r="F19" s="14" t="str">
        <f t="shared" si="1"/>
        <v/>
      </c>
      <c r="G19" s="15"/>
      <c r="I19" s="16" t="str">
        <f>IF(設定!$A$23="","",設定!$B$23&amp;"")</f>
        <v/>
      </c>
      <c r="J19" s="17">
        <f>IF(I19="振込",N(設定!$C$23),0)</f>
        <v>0</v>
      </c>
      <c r="K19" s="17">
        <f t="shared" si="2"/>
        <v>0</v>
      </c>
      <c r="L19" s="17">
        <f t="shared" si="3"/>
        <v>0</v>
      </c>
    </row>
    <row r="20" spans="1:12" ht="19.05" customHeight="1">
      <c r="A20" s="9" t="str">
        <f>IF(設定!$A$24="","",設定!$A$24)</f>
        <v/>
      </c>
      <c r="B20" s="10" t="str">
        <f t="shared" si="0"/>
        <v/>
      </c>
      <c r="C20" s="11" t="str">
        <f>IF(D20="","",ROUNDDOWN(ROUND(D20*設定!$B$4,6),0))</f>
        <v/>
      </c>
      <c r="D20" s="12"/>
      <c r="E20" s="13"/>
      <c r="F20" s="14" t="str">
        <f t="shared" si="1"/>
        <v/>
      </c>
      <c r="G20" s="15"/>
      <c r="I20" s="16" t="str">
        <f>IF(設定!$A$24="","",設定!$B$24&amp;"")</f>
        <v/>
      </c>
      <c r="J20" s="17">
        <f>IF(I20="振込",N(設定!$C$24),0)</f>
        <v>0</v>
      </c>
      <c r="K20" s="17">
        <f t="shared" si="2"/>
        <v>0</v>
      </c>
      <c r="L20" s="17">
        <f t="shared" si="3"/>
        <v>0</v>
      </c>
    </row>
    <row r="21" spans="1:12" ht="19.05" customHeight="1">
      <c r="A21" s="9" t="str">
        <f>IF(設定!$A$25="","",設定!$A$25)</f>
        <v/>
      </c>
      <c r="B21" s="10" t="str">
        <f t="shared" si="0"/>
        <v/>
      </c>
      <c r="C21" s="11" t="str">
        <f>IF(D21="","",ROUNDDOWN(ROUND(D21*設定!$B$4,6),0))</f>
        <v/>
      </c>
      <c r="D21" s="12"/>
      <c r="E21" s="13"/>
      <c r="F21" s="14" t="str">
        <f t="shared" si="1"/>
        <v/>
      </c>
      <c r="G21" s="15"/>
      <c r="I21" s="16" t="str">
        <f>IF(設定!$A$25="","",設定!$B$25&amp;"")</f>
        <v/>
      </c>
      <c r="J21" s="17">
        <f>IF(I21="振込",N(設定!$C$25),0)</f>
        <v>0</v>
      </c>
      <c r="K21" s="17">
        <f t="shared" si="2"/>
        <v>0</v>
      </c>
      <c r="L21" s="17">
        <f t="shared" si="3"/>
        <v>0</v>
      </c>
    </row>
    <row r="22" spans="1:12" ht="19.05" customHeight="1">
      <c r="A22" s="9" t="str">
        <f>IF(設定!$A$26="","",設定!$A$26)</f>
        <v/>
      </c>
      <c r="B22" s="10" t="str">
        <f t="shared" si="0"/>
        <v/>
      </c>
      <c r="C22" s="11" t="str">
        <f>IF(D22="","",ROUNDDOWN(ROUND(D22*設定!$B$4,6),0))</f>
        <v/>
      </c>
      <c r="D22" s="12"/>
      <c r="E22" s="13"/>
      <c r="F22" s="14" t="str">
        <f t="shared" si="1"/>
        <v/>
      </c>
      <c r="G22" s="15"/>
      <c r="I22" s="16" t="str">
        <f>IF(設定!$A$26="","",設定!$B$26&amp;"")</f>
        <v/>
      </c>
      <c r="J22" s="17">
        <f>IF(I22="振込",N(設定!$C$26),0)</f>
        <v>0</v>
      </c>
      <c r="K22" s="17">
        <f t="shared" si="2"/>
        <v>0</v>
      </c>
      <c r="L22" s="17">
        <f t="shared" si="3"/>
        <v>0</v>
      </c>
    </row>
    <row r="23" spans="1:12" ht="19.05" customHeight="1">
      <c r="A23" s="9" t="str">
        <f>IF(設定!$A$27="","",設定!$A$27)</f>
        <v/>
      </c>
      <c r="B23" s="10" t="str">
        <f t="shared" si="0"/>
        <v/>
      </c>
      <c r="C23" s="11" t="str">
        <f>IF(D23="","",ROUNDDOWN(ROUND(D23*設定!$B$4,6),0))</f>
        <v/>
      </c>
      <c r="D23" s="12"/>
      <c r="E23" s="13"/>
      <c r="F23" s="14" t="str">
        <f t="shared" si="1"/>
        <v/>
      </c>
      <c r="G23" s="15"/>
      <c r="I23" s="16" t="str">
        <f>IF(設定!$A$27="","",設定!$B$27&amp;"")</f>
        <v/>
      </c>
      <c r="J23" s="17">
        <f>IF(I23="振込",N(設定!$C$27),0)</f>
        <v>0</v>
      </c>
      <c r="K23" s="17">
        <f t="shared" si="2"/>
        <v>0</v>
      </c>
      <c r="L23" s="17">
        <f t="shared" si="3"/>
        <v>0</v>
      </c>
    </row>
    <row r="24" spans="1:12" ht="16.2">
      <c r="A24" s="30" t="s">
        <v>42</v>
      </c>
      <c r="B24" s="30"/>
      <c r="C24" s="30"/>
      <c r="D24" s="30"/>
      <c r="E24" s="30"/>
      <c r="F24" s="30"/>
      <c r="G24" s="30"/>
    </row>
    <row r="25" spans="1:12" ht="19.05" customHeight="1">
      <c r="A25" s="15" t="s">
        <v>43</v>
      </c>
      <c r="B25" s="10">
        <f t="shared" ref="B25:B30" si="4">IF(D25="","",D25+C25)</f>
        <v>5137</v>
      </c>
      <c r="C25" s="11">
        <f>IF(D25="","",ROUNDDOWN(ROUND(D25*設定!$B$4,6),0))</f>
        <v>467</v>
      </c>
      <c r="D25" s="12">
        <v>4670</v>
      </c>
      <c r="E25" s="13">
        <v>46300</v>
      </c>
      <c r="F25" s="14" t="str">
        <f t="shared" ref="F25:F30" si="5">IF(I25="相殺","相殺",IF(I25="振込","振手"&amp;J25&amp;"円",""))</f>
        <v/>
      </c>
      <c r="G25" s="15"/>
      <c r="I25" s="16" t="str">
        <f t="shared" ref="I25:I30" si="6">IF(AND(A25="",D25=""),"","現金")</f>
        <v>現金</v>
      </c>
      <c r="J25" s="17">
        <f>0</f>
        <v>0</v>
      </c>
      <c r="K25" s="17">
        <f t="shared" ref="K25:K30" si="7">IF(AND(I25="現金",ISNUMBER(B25)),B25,0)</f>
        <v>5137</v>
      </c>
      <c r="L25" s="17">
        <f t="shared" ref="L25:L30" si="8">IF(AND(I25="振込",ISNUMBER(B25)),J25,0)</f>
        <v>0</v>
      </c>
    </row>
    <row r="26" spans="1:12" ht="19.05" customHeight="1">
      <c r="A26" s="15" t="s">
        <v>44</v>
      </c>
      <c r="B26" s="10">
        <f t="shared" si="4"/>
        <v>8162</v>
      </c>
      <c r="C26" s="11">
        <f>IF(D26="","",ROUNDDOWN(ROUND(D26*設定!$B$4,6),0))</f>
        <v>742</v>
      </c>
      <c r="D26" s="12">
        <v>7420</v>
      </c>
      <c r="E26" s="13">
        <v>46307</v>
      </c>
      <c r="F26" s="14" t="str">
        <f t="shared" si="5"/>
        <v/>
      </c>
      <c r="G26" s="15"/>
      <c r="I26" s="16" t="str">
        <f t="shared" si="6"/>
        <v>現金</v>
      </c>
      <c r="J26" s="17">
        <f>0</f>
        <v>0</v>
      </c>
      <c r="K26" s="17">
        <f t="shared" si="7"/>
        <v>8162</v>
      </c>
      <c r="L26" s="17">
        <f t="shared" si="8"/>
        <v>0</v>
      </c>
    </row>
    <row r="27" spans="1:12" ht="19.05" customHeight="1">
      <c r="A27" s="15" t="s">
        <v>45</v>
      </c>
      <c r="B27" s="10">
        <f t="shared" si="4"/>
        <v>11187</v>
      </c>
      <c r="C27" s="11">
        <f>IF(D27="","",ROUNDDOWN(ROUND(D27*設定!$B$4,6),0))</f>
        <v>1017</v>
      </c>
      <c r="D27" s="12">
        <v>10170</v>
      </c>
      <c r="E27" s="13">
        <v>46314</v>
      </c>
      <c r="F27" s="14" t="str">
        <f t="shared" si="5"/>
        <v/>
      </c>
      <c r="G27" s="15"/>
      <c r="I27" s="16" t="str">
        <f t="shared" si="6"/>
        <v>現金</v>
      </c>
      <c r="J27" s="17">
        <f>0</f>
        <v>0</v>
      </c>
      <c r="K27" s="17">
        <f t="shared" si="7"/>
        <v>11187</v>
      </c>
      <c r="L27" s="17">
        <f t="shared" si="8"/>
        <v>0</v>
      </c>
    </row>
    <row r="28" spans="1:12" ht="19.05" customHeight="1">
      <c r="A28" s="15"/>
      <c r="B28" s="10" t="str">
        <f t="shared" si="4"/>
        <v/>
      </c>
      <c r="C28" s="11" t="str">
        <f>IF(D28="","",ROUNDDOWN(ROUND(D28*設定!$B$4,6),0))</f>
        <v/>
      </c>
      <c r="D28" s="12"/>
      <c r="E28" s="13"/>
      <c r="F28" s="14" t="str">
        <f t="shared" si="5"/>
        <v/>
      </c>
      <c r="G28" s="15"/>
      <c r="I28" s="16" t="str">
        <f t="shared" si="6"/>
        <v/>
      </c>
      <c r="J28" s="17">
        <f>0</f>
        <v>0</v>
      </c>
      <c r="K28" s="17">
        <f t="shared" si="7"/>
        <v>0</v>
      </c>
      <c r="L28" s="17">
        <f t="shared" si="8"/>
        <v>0</v>
      </c>
    </row>
    <row r="29" spans="1:12" ht="19.05" customHeight="1">
      <c r="A29" s="15"/>
      <c r="B29" s="10" t="str">
        <f t="shared" si="4"/>
        <v/>
      </c>
      <c r="C29" s="11" t="str">
        <f>IF(D29="","",ROUNDDOWN(ROUND(D29*設定!$B$4,6),0))</f>
        <v/>
      </c>
      <c r="D29" s="12"/>
      <c r="E29" s="13"/>
      <c r="F29" s="14" t="str">
        <f t="shared" si="5"/>
        <v/>
      </c>
      <c r="G29" s="15"/>
      <c r="I29" s="16" t="str">
        <f t="shared" si="6"/>
        <v/>
      </c>
      <c r="J29" s="17">
        <f>0</f>
        <v>0</v>
      </c>
      <c r="K29" s="17">
        <f t="shared" si="7"/>
        <v>0</v>
      </c>
      <c r="L29" s="17">
        <f t="shared" si="8"/>
        <v>0</v>
      </c>
    </row>
    <row r="30" spans="1:12" ht="19.05" customHeight="1">
      <c r="A30" s="15"/>
      <c r="B30" s="10" t="str">
        <f t="shared" si="4"/>
        <v/>
      </c>
      <c r="C30" s="11" t="str">
        <f>IF(D30="","",ROUNDDOWN(ROUND(D30*設定!$B$4,6),0))</f>
        <v/>
      </c>
      <c r="D30" s="12"/>
      <c r="E30" s="13"/>
      <c r="F30" s="14" t="str">
        <f t="shared" si="5"/>
        <v/>
      </c>
      <c r="G30" s="15"/>
      <c r="I30" s="16" t="str">
        <f t="shared" si="6"/>
        <v/>
      </c>
      <c r="J30" s="17">
        <f>0</f>
        <v>0</v>
      </c>
      <c r="K30" s="17">
        <f t="shared" si="7"/>
        <v>0</v>
      </c>
      <c r="L30" s="17">
        <f t="shared" si="8"/>
        <v>0</v>
      </c>
    </row>
    <row r="32" spans="1:12" ht="16.2">
      <c r="A32" s="7" t="s">
        <v>46</v>
      </c>
      <c r="B32" s="7" t="s">
        <v>32</v>
      </c>
      <c r="C32" s="7" t="s">
        <v>33</v>
      </c>
      <c r="D32" s="7" t="s">
        <v>34</v>
      </c>
    </row>
    <row r="33" spans="1:9" ht="16.2">
      <c r="A33" s="18" t="s">
        <v>47</v>
      </c>
      <c r="B33" s="10">
        <f>SUM(B4:B23)</f>
        <v>1102366</v>
      </c>
      <c r="C33" s="19">
        <f>SUM(C4:C23)</f>
        <v>100211</v>
      </c>
      <c r="D33" s="19">
        <f>SUM(D4:D23)</f>
        <v>1002155</v>
      </c>
    </row>
    <row r="34" spans="1:9" ht="16.2">
      <c r="A34" s="18" t="s">
        <v>48</v>
      </c>
      <c r="B34" s="10">
        <f>SUM(B25:B30)</f>
        <v>24486</v>
      </c>
      <c r="C34" s="19">
        <f>SUM(C25:C30)</f>
        <v>2226</v>
      </c>
      <c r="D34" s="19">
        <f>SUM(D25:D30)</f>
        <v>22260</v>
      </c>
    </row>
    <row r="35" spans="1:9" ht="16.2">
      <c r="A35" s="20" t="s">
        <v>49</v>
      </c>
      <c r="B35" s="10">
        <f>B33+B34</f>
        <v>1126852</v>
      </c>
      <c r="C35" s="19">
        <f>C33+C34</f>
        <v>102437</v>
      </c>
      <c r="D35" s="19">
        <f>D33+D34</f>
        <v>1024415</v>
      </c>
    </row>
    <row r="36" spans="1:9" ht="16.2">
      <c r="A36" s="21" t="s">
        <v>50</v>
      </c>
      <c r="B36" s="19">
        <f>SUM(K4:K30)</f>
        <v>388957</v>
      </c>
    </row>
    <row r="37" spans="1:9" ht="16.2">
      <c r="A37" s="21" t="s">
        <v>51</v>
      </c>
      <c r="B37" s="19">
        <f>SUMIF(I4:I30,"振込",B4:B30)</f>
        <v>560442</v>
      </c>
    </row>
    <row r="38" spans="1:9" ht="16.2">
      <c r="A38" s="21" t="s">
        <v>52</v>
      </c>
      <c r="B38" s="19">
        <f>SUMIF(I4:I30,"相殺",B4:B30)</f>
        <v>177453</v>
      </c>
    </row>
    <row r="39" spans="1:9" ht="16.2">
      <c r="A39" s="21" t="s">
        <v>53</v>
      </c>
      <c r="B39" s="19">
        <f>SUM(L4:L30)</f>
        <v>1155</v>
      </c>
    </row>
    <row r="41" spans="1:9" ht="30" customHeight="1">
      <c r="A41" s="27" t="str">
        <f>"売　上　一　覧　表　　令和"&amp;(設定!$B$2-2018)&amp;"年"&amp;設定!$B$3&amp;"月"</f>
        <v>売　上　一　覧　表　　令和8年10月</v>
      </c>
      <c r="B41" s="27"/>
      <c r="C41" s="27"/>
      <c r="D41" s="27"/>
      <c r="E41" s="27"/>
      <c r="F41" s="27"/>
      <c r="G41" s="27"/>
    </row>
    <row r="42" spans="1:9" ht="19.95" customHeight="1">
      <c r="A42" s="7" t="s">
        <v>54</v>
      </c>
      <c r="B42" s="7" t="s">
        <v>55</v>
      </c>
      <c r="C42" s="7" t="s">
        <v>33</v>
      </c>
      <c r="D42" s="7" t="s">
        <v>56</v>
      </c>
      <c r="E42" s="7" t="s">
        <v>57</v>
      </c>
      <c r="F42" s="7" t="s">
        <v>36</v>
      </c>
      <c r="G42" s="7" t="s">
        <v>37</v>
      </c>
      <c r="I42" s="8" t="s">
        <v>58</v>
      </c>
    </row>
    <row r="43" spans="1:9" ht="19.05" customHeight="1">
      <c r="A43" s="9" t="str">
        <f>IF(設定!$E$8="","",設定!$E$8)</f>
        <v>J商事</v>
      </c>
      <c r="B43" s="10">
        <f t="shared" ref="B43:B52" si="9">IF(D43="","",D43+C43)</f>
        <v>253033</v>
      </c>
      <c r="C43" s="11">
        <f>IF(D43="","",ROUNDDOWN(ROUND(D43*設定!$B$4,6),0))</f>
        <v>23003</v>
      </c>
      <c r="D43" s="12">
        <v>230030</v>
      </c>
      <c r="E43" s="13">
        <v>46323</v>
      </c>
      <c r="F43" s="22" t="str">
        <f>IF(設定!$E$8="","",設定!$F$8&amp;"")</f>
        <v>20日締め／翌月末集金</v>
      </c>
      <c r="G43" s="15"/>
      <c r="I43" s="17">
        <f t="shared" ref="I43:I52" si="10">IF(AND(ISNUMBER(B43),E43=""),B43,0)</f>
        <v>0</v>
      </c>
    </row>
    <row r="44" spans="1:9" ht="19.05" customHeight="1">
      <c r="A44" s="9" t="str">
        <f>IF(設定!$E$9="","",設定!$E$9)</f>
        <v>N工業</v>
      </c>
      <c r="B44" s="10">
        <f t="shared" si="9"/>
        <v>323786</v>
      </c>
      <c r="C44" s="11">
        <f>IF(D44="","",ROUNDDOWN(ROUND(D44*設定!$B$4,6),0))</f>
        <v>29435</v>
      </c>
      <c r="D44" s="12">
        <v>294351</v>
      </c>
      <c r="E44" s="13">
        <v>46323</v>
      </c>
      <c r="F44" s="22" t="str">
        <f>IF(設定!$E$9="","",設定!$F$9&amp;"")</f>
        <v>20日締め／翌月末集金</v>
      </c>
      <c r="G44" s="15"/>
      <c r="I44" s="17">
        <f t="shared" si="10"/>
        <v>0</v>
      </c>
    </row>
    <row r="45" spans="1:9" ht="19.05" customHeight="1">
      <c r="A45" s="9" t="str">
        <f>IF(設定!$E$10="","",設定!$E$10)</f>
        <v>P精機</v>
      </c>
      <c r="B45" s="10">
        <f t="shared" si="9"/>
        <v>394539</v>
      </c>
      <c r="C45" s="11">
        <f>IF(D45="","",ROUNDDOWN(ROUND(D45*設定!$B$4,6),0))</f>
        <v>35867</v>
      </c>
      <c r="D45" s="12">
        <v>358672</v>
      </c>
      <c r="E45" s="13"/>
      <c r="F45" s="22" t="str">
        <f>IF(設定!$E$10="","",設定!$F$10&amp;"")</f>
        <v>末締め／翌月末振込</v>
      </c>
      <c r="G45" s="15"/>
      <c r="I45" s="17">
        <f t="shared" si="10"/>
        <v>394539</v>
      </c>
    </row>
    <row r="46" spans="1:9" ht="19.05" customHeight="1">
      <c r="A46" s="9" t="str">
        <f>IF(設定!$E$11="","",設定!$E$11)</f>
        <v>Q産業</v>
      </c>
      <c r="B46" s="10">
        <f t="shared" si="9"/>
        <v>465292</v>
      </c>
      <c r="C46" s="11">
        <f>IF(D46="","",ROUNDDOWN(ROUND(D46*設定!$B$4,6),0))</f>
        <v>42299</v>
      </c>
      <c r="D46" s="12">
        <v>422993</v>
      </c>
      <c r="E46" s="13"/>
      <c r="F46" s="22" t="str">
        <f>IF(設定!$E$11="","",設定!$F$11&amp;"")</f>
        <v>末締め／翌月末振込</v>
      </c>
      <c r="G46" s="15"/>
      <c r="I46" s="17">
        <f t="shared" si="10"/>
        <v>465292</v>
      </c>
    </row>
    <row r="47" spans="1:9" ht="19.05" customHeight="1">
      <c r="A47" s="9" t="str">
        <f>IF(設定!$E$12="","",設定!$E$12)</f>
        <v/>
      </c>
      <c r="B47" s="10" t="str">
        <f t="shared" si="9"/>
        <v/>
      </c>
      <c r="C47" s="11" t="str">
        <f>IF(D47="","",ROUNDDOWN(ROUND(D47*設定!$B$4,6),0))</f>
        <v/>
      </c>
      <c r="D47" s="12"/>
      <c r="E47" s="13"/>
      <c r="F47" s="22" t="str">
        <f>IF(設定!$E$12="","",設定!$F$12&amp;"")</f>
        <v/>
      </c>
      <c r="G47" s="15"/>
      <c r="I47" s="17">
        <f t="shared" si="10"/>
        <v>0</v>
      </c>
    </row>
    <row r="48" spans="1:9" ht="19.05" customHeight="1">
      <c r="A48" s="9" t="str">
        <f>IF(設定!$E$13="","",設定!$E$13)</f>
        <v/>
      </c>
      <c r="B48" s="10" t="str">
        <f t="shared" si="9"/>
        <v/>
      </c>
      <c r="C48" s="11" t="str">
        <f>IF(D48="","",ROUNDDOWN(ROUND(D48*設定!$B$4,6),0))</f>
        <v/>
      </c>
      <c r="D48" s="12"/>
      <c r="E48" s="13"/>
      <c r="F48" s="22" t="str">
        <f>IF(設定!$E$13="","",設定!$F$13&amp;"")</f>
        <v/>
      </c>
      <c r="G48" s="15"/>
      <c r="I48" s="17">
        <f t="shared" si="10"/>
        <v>0</v>
      </c>
    </row>
    <row r="49" spans="1:9" ht="19.05" customHeight="1">
      <c r="A49" s="9" t="str">
        <f>IF(設定!$E$14="","",設定!$E$14)</f>
        <v/>
      </c>
      <c r="B49" s="10" t="str">
        <f t="shared" si="9"/>
        <v/>
      </c>
      <c r="C49" s="11" t="str">
        <f>IF(D49="","",ROUNDDOWN(ROUND(D49*設定!$B$4,6),0))</f>
        <v/>
      </c>
      <c r="D49" s="12"/>
      <c r="E49" s="13"/>
      <c r="F49" s="22" t="str">
        <f>IF(設定!$E$14="","",設定!$F$14&amp;"")</f>
        <v/>
      </c>
      <c r="G49" s="15"/>
      <c r="I49" s="17">
        <f t="shared" si="10"/>
        <v>0</v>
      </c>
    </row>
    <row r="50" spans="1:9" ht="19.05" customHeight="1">
      <c r="A50" s="9" t="str">
        <f>IF(設定!$E$15="","",設定!$E$15)</f>
        <v/>
      </c>
      <c r="B50" s="10" t="str">
        <f t="shared" si="9"/>
        <v/>
      </c>
      <c r="C50" s="11" t="str">
        <f>IF(D50="","",ROUNDDOWN(ROUND(D50*設定!$B$4,6),0))</f>
        <v/>
      </c>
      <c r="D50" s="12"/>
      <c r="E50" s="13"/>
      <c r="F50" s="22" t="str">
        <f>IF(設定!$E$15="","",設定!$F$15&amp;"")</f>
        <v/>
      </c>
      <c r="G50" s="15"/>
      <c r="I50" s="17">
        <f t="shared" si="10"/>
        <v>0</v>
      </c>
    </row>
    <row r="51" spans="1:9" ht="19.05" customHeight="1">
      <c r="A51" s="9" t="str">
        <f>IF(設定!$E$16="","",設定!$E$16)</f>
        <v/>
      </c>
      <c r="B51" s="10" t="str">
        <f t="shared" si="9"/>
        <v/>
      </c>
      <c r="C51" s="11" t="str">
        <f>IF(D51="","",ROUNDDOWN(ROUND(D51*設定!$B$4,6),0))</f>
        <v/>
      </c>
      <c r="D51" s="12"/>
      <c r="E51" s="13"/>
      <c r="F51" s="22" t="str">
        <f>IF(設定!$E$16="","",設定!$F$16&amp;"")</f>
        <v/>
      </c>
      <c r="G51" s="15"/>
      <c r="I51" s="17">
        <f t="shared" si="10"/>
        <v>0</v>
      </c>
    </row>
    <row r="52" spans="1:9" ht="19.05" customHeight="1">
      <c r="A52" s="9" t="str">
        <f>IF(設定!$E$17="","",設定!$E$17)</f>
        <v/>
      </c>
      <c r="B52" s="10" t="str">
        <f t="shared" si="9"/>
        <v/>
      </c>
      <c r="C52" s="11" t="str">
        <f>IF(D52="","",ROUNDDOWN(ROUND(D52*設定!$B$4,6),0))</f>
        <v/>
      </c>
      <c r="D52" s="12"/>
      <c r="E52" s="13"/>
      <c r="F52" s="22" t="str">
        <f>IF(設定!$E$17="","",設定!$F$17&amp;"")</f>
        <v/>
      </c>
      <c r="G52" s="15"/>
      <c r="I52" s="17">
        <f t="shared" si="10"/>
        <v>0</v>
      </c>
    </row>
    <row r="53" spans="1:9" ht="16.2">
      <c r="A53" s="7" t="s">
        <v>59</v>
      </c>
      <c r="B53" s="10">
        <f>SUM(B43:B52)</f>
        <v>1436650</v>
      </c>
      <c r="C53" s="10">
        <f>SUM(C43:C52)</f>
        <v>130604</v>
      </c>
      <c r="D53" s="10">
        <f>SUM(D43:D52)</f>
        <v>1306046</v>
      </c>
    </row>
    <row r="54" spans="1:9" ht="16.2">
      <c r="A54" s="18" t="s">
        <v>60</v>
      </c>
      <c r="B54" s="10">
        <f>SUM(I43:I52)</f>
        <v>859831</v>
      </c>
      <c r="C54" s="31" t="s">
        <v>61</v>
      </c>
      <c r="D54" s="31"/>
      <c r="E54" s="31"/>
      <c r="F54" s="31"/>
      <c r="G54" s="31"/>
    </row>
  </sheetData>
  <sheetProtection sheet="1" formatColumns="0" formatRows="0"/>
  <mergeCells count="6">
    <mergeCell ref="C54:G54"/>
    <mergeCell ref="A1:G1"/>
    <mergeCell ref="D2:G2"/>
    <mergeCell ref="I2:L2"/>
    <mergeCell ref="A24:G24"/>
    <mergeCell ref="A41:G41"/>
  </mergeCells>
  <phoneticPr fontId="11"/>
  <printOptions horizontalCentered="1"/>
  <pageMargins left="0.4" right="0.4" top="0.5" bottom="0.4" header="0.2" footer="0.2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DB3A8"/>
  </sheetPr>
  <dimension ref="A1:F31"/>
  <sheetViews>
    <sheetView showGridLines="0" workbookViewId="0"/>
  </sheetViews>
  <sheetFormatPr defaultRowHeight="13.2"/>
  <cols>
    <col min="1" max="1" width="24" customWidth="1"/>
    <col min="2" max="3" width="11" customWidth="1"/>
    <col min="4" max="4" width="3" customWidth="1"/>
    <col min="5" max="5" width="24" customWidth="1"/>
    <col min="6" max="6" width="28" customWidth="1"/>
  </cols>
  <sheetData>
    <row r="1" spans="1:6" ht="28.05" customHeight="1">
      <c r="A1" s="23" t="s">
        <v>62</v>
      </c>
      <c r="C1" s="4" t="s">
        <v>63</v>
      </c>
    </row>
    <row r="2" spans="1:6" ht="16.2">
      <c r="A2" s="18" t="s">
        <v>64</v>
      </c>
      <c r="B2" s="24">
        <v>2026</v>
      </c>
    </row>
    <row r="3" spans="1:6" ht="16.2">
      <c r="A3" s="18" t="s">
        <v>65</v>
      </c>
      <c r="B3" s="24">
        <v>10</v>
      </c>
    </row>
    <row r="4" spans="1:6" ht="16.2">
      <c r="A4" s="18" t="s">
        <v>66</v>
      </c>
      <c r="B4" s="25">
        <v>0.1</v>
      </c>
    </row>
    <row r="5" spans="1:6" ht="16.2">
      <c r="A5" s="18" t="s">
        <v>67</v>
      </c>
      <c r="B5" s="26" t="s">
        <v>68</v>
      </c>
    </row>
    <row r="7" spans="1:6" ht="16.2">
      <c r="A7" s="7" t="s">
        <v>69</v>
      </c>
      <c r="B7" s="7" t="s">
        <v>70</v>
      </c>
      <c r="C7" s="7" t="s">
        <v>71</v>
      </c>
      <c r="E7" s="7" t="s">
        <v>72</v>
      </c>
      <c r="F7" s="7" t="s">
        <v>73</v>
      </c>
    </row>
    <row r="8" spans="1:6" ht="16.2">
      <c r="A8" s="26" t="s">
        <v>74</v>
      </c>
      <c r="B8" s="6" t="s">
        <v>75</v>
      </c>
      <c r="C8" s="12"/>
      <c r="E8" s="26" t="s">
        <v>76</v>
      </c>
      <c r="F8" s="26" t="s">
        <v>77</v>
      </c>
    </row>
    <row r="9" spans="1:6" ht="16.2">
      <c r="A9" s="26" t="s">
        <v>78</v>
      </c>
      <c r="B9" s="6" t="s">
        <v>75</v>
      </c>
      <c r="C9" s="12"/>
      <c r="E9" s="26" t="s">
        <v>79</v>
      </c>
      <c r="F9" s="26" t="s">
        <v>77</v>
      </c>
    </row>
    <row r="10" spans="1:6" ht="16.2">
      <c r="A10" s="26" t="s">
        <v>80</v>
      </c>
      <c r="B10" s="6" t="s">
        <v>75</v>
      </c>
      <c r="C10" s="12"/>
      <c r="E10" s="26" t="s">
        <v>81</v>
      </c>
      <c r="F10" s="26" t="s">
        <v>82</v>
      </c>
    </row>
    <row r="11" spans="1:6" ht="16.2">
      <c r="A11" s="26" t="s">
        <v>83</v>
      </c>
      <c r="B11" s="6" t="s">
        <v>75</v>
      </c>
      <c r="C11" s="12"/>
      <c r="E11" s="26" t="s">
        <v>84</v>
      </c>
      <c r="F11" s="26" t="s">
        <v>82</v>
      </c>
    </row>
    <row r="12" spans="1:6" ht="16.2">
      <c r="A12" s="26" t="s">
        <v>85</v>
      </c>
      <c r="B12" s="6" t="s">
        <v>75</v>
      </c>
      <c r="C12" s="12"/>
      <c r="E12" s="26"/>
      <c r="F12" s="26"/>
    </row>
    <row r="13" spans="1:6" ht="16.2">
      <c r="A13" s="26" t="s">
        <v>86</v>
      </c>
      <c r="B13" s="6" t="s">
        <v>87</v>
      </c>
      <c r="C13" s="12">
        <v>385</v>
      </c>
      <c r="E13" s="26"/>
      <c r="F13" s="26"/>
    </row>
    <row r="14" spans="1:6" ht="16.2">
      <c r="A14" s="26" t="s">
        <v>88</v>
      </c>
      <c r="B14" s="6" t="s">
        <v>87</v>
      </c>
      <c r="C14" s="12">
        <v>385</v>
      </c>
      <c r="E14" s="26"/>
      <c r="F14" s="26"/>
    </row>
    <row r="15" spans="1:6" ht="16.2">
      <c r="A15" s="26" t="s">
        <v>89</v>
      </c>
      <c r="B15" s="6" t="s">
        <v>87</v>
      </c>
      <c r="C15" s="12">
        <v>385</v>
      </c>
      <c r="E15" s="26"/>
      <c r="F15" s="26"/>
    </row>
    <row r="16" spans="1:6" ht="16.2">
      <c r="A16" s="26" t="s">
        <v>90</v>
      </c>
      <c r="B16" s="6" t="s">
        <v>87</v>
      </c>
      <c r="C16" s="12">
        <v>0</v>
      </c>
      <c r="E16" s="26"/>
      <c r="F16" s="26"/>
    </row>
    <row r="17" spans="1:6" ht="16.2">
      <c r="A17" s="26" t="s">
        <v>76</v>
      </c>
      <c r="B17" s="6" t="s">
        <v>91</v>
      </c>
      <c r="C17" s="12"/>
      <c r="E17" s="26"/>
      <c r="F17" s="26"/>
    </row>
    <row r="18" spans="1:6" ht="16.2">
      <c r="A18" s="26"/>
      <c r="B18" s="6"/>
      <c r="C18" s="12"/>
    </row>
    <row r="19" spans="1:6" ht="16.2">
      <c r="A19" s="26"/>
      <c r="B19" s="6"/>
      <c r="C19" s="12"/>
    </row>
    <row r="20" spans="1:6" ht="16.2">
      <c r="A20" s="26"/>
      <c r="B20" s="6"/>
      <c r="C20" s="12"/>
    </row>
    <row r="21" spans="1:6" ht="16.2">
      <c r="A21" s="26"/>
      <c r="B21" s="6"/>
      <c r="C21" s="12"/>
    </row>
    <row r="22" spans="1:6" ht="16.2">
      <c r="A22" s="26"/>
      <c r="B22" s="6"/>
      <c r="C22" s="12"/>
    </row>
    <row r="23" spans="1:6" ht="16.2">
      <c r="A23" s="26"/>
      <c r="B23" s="6"/>
      <c r="C23" s="12"/>
    </row>
    <row r="24" spans="1:6" ht="16.2">
      <c r="A24" s="26"/>
      <c r="B24" s="6"/>
      <c r="C24" s="12"/>
    </row>
    <row r="25" spans="1:6" ht="16.2">
      <c r="A25" s="26"/>
      <c r="B25" s="6"/>
      <c r="C25" s="12"/>
    </row>
    <row r="26" spans="1:6" ht="16.2">
      <c r="A26" s="26"/>
      <c r="B26" s="6"/>
      <c r="C26" s="12"/>
    </row>
    <row r="27" spans="1:6" ht="16.2">
      <c r="A27" s="26"/>
      <c r="B27" s="6"/>
      <c r="C27" s="12"/>
    </row>
    <row r="29" spans="1:6">
      <c r="A29" s="32" t="s">
        <v>92</v>
      </c>
      <c r="B29" s="32"/>
      <c r="C29" s="32"/>
      <c r="D29" s="32"/>
      <c r="E29" s="32"/>
      <c r="F29" s="32"/>
    </row>
    <row r="30" spans="1:6">
      <c r="A30" s="32"/>
      <c r="B30" s="32"/>
      <c r="C30" s="32"/>
      <c r="D30" s="32"/>
      <c r="E30" s="32"/>
      <c r="F30" s="32"/>
    </row>
    <row r="31" spans="1:6">
      <c r="A31" s="32"/>
      <c r="B31" s="32"/>
      <c r="C31" s="32"/>
      <c r="D31" s="32"/>
      <c r="E31" s="32"/>
      <c r="F31" s="32"/>
    </row>
  </sheetData>
  <sheetProtection sheet="1" formatColumns="0" formatRows="0"/>
  <mergeCells count="1">
    <mergeCell ref="A29:F31"/>
  </mergeCells>
  <phoneticPr fontId="11"/>
  <dataValidations count="2">
    <dataValidation type="list" allowBlank="1" sqref="B8:B27" xr:uid="{00000000-0002-0000-0200-000000000000}">
      <formula1>"現金,振込,相殺"</formula1>
    </dataValidation>
    <dataValidation type="list" sqref="B3" xr:uid="{00000000-0002-0000-0200-000001000000}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はじめに</vt:lpstr>
      <vt:lpstr>一覧表</vt:lpstr>
      <vt:lpstr>設定</vt:lpstr>
      <vt:lpstr>一覧表!Print_Area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2026-10-02T16:17:44Z</dcterms:created>
  <dcterms:modified xsi:type="dcterms:W3CDTF">2026-10-02T16:18:11Z</dcterms:modified>
  <cp:category/>
</cp:coreProperties>
</file>